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codeName="DieseArbeitsmappe"/>
  <xr:revisionPtr revIDLastSave="0" documentId="13_ncr:1_{87AB0793-8FB9-48F0-A913-1EA60FFC2623}" xr6:coauthVersionLast="47" xr6:coauthVersionMax="47" xr10:uidLastSave="{00000000-0000-0000-0000-000000000000}"/>
  <bookViews>
    <workbookView xWindow="-98" yWindow="503" windowWidth="20715" windowHeight="13274" tabRatio="893" activeTab="3" xr2:uid="{00000000-000D-0000-FFFF-FFFF00000000}"/>
  </bookViews>
  <sheets>
    <sheet name="Lies mich" sheetId="11" r:id="rId1"/>
    <sheet name="DPNK-Stamm" sheetId="1" r:id="rId2"/>
    <sheet name="Übersicht" sheetId="6" r:id="rId3"/>
    <sheet name="Baugewerbe" sheetId="4" r:id="rId4"/>
    <sheet name="Trockenbau_Bauhilfgsgew" sheetId="3" r:id="rId5"/>
    <sheet name="Tapezierer" sheetId="17" r:id="rId6"/>
    <sheet name="Tischler" sheetId="18" r:id="rId7"/>
    <sheet name="Eisen_Metallv_Gew" sheetId="2" r:id="rId8"/>
    <sheet name="Spengler_ohneBUAG" sheetId="19" r:id="rId9"/>
    <sheet name="Spengler_mitBUAG" sheetId="21" r:id="rId10"/>
    <sheet name="Gärtner" sheetId="12" r:id="rId11"/>
    <sheet name="Hafner_Platten_Fliesen" sheetId="14" r:id="rId12"/>
    <sheet name="Maler_ohneBUAG" sheetId="13" r:id="rId13"/>
    <sheet name="Maler_mitBUAG" sheetId="15" r:id="rId14"/>
    <sheet name="Reinigungsgewerbe" sheetId="10" r:id="rId15"/>
    <sheet name="Dachdecker_Wien" sheetId="5" r:id="rId16"/>
  </sheets>
  <externalReferences>
    <externalReference r:id="rId17"/>
    <externalReference r:id="rId18"/>
    <externalReference r:id="rId19"/>
    <externalReference r:id="rId20"/>
    <externalReference r:id="rId21"/>
  </externalReferences>
  <definedNames>
    <definedName name="_TC55">'[1]K4 Blatt'!$M$16</definedName>
    <definedName name="_USK1">[1]Basiswerte!$B$14</definedName>
    <definedName name="_USK2">[1]Basiswerte!$B$15</definedName>
    <definedName name="_USK3">[1]Basiswerte!$B$16</definedName>
    <definedName name="_WAZ1">[2]SOLL_AZ.XLS!$H$58</definedName>
    <definedName name="_WAZ2">[2]SOLL_AZ.XLS!$I$58</definedName>
    <definedName name="A4_4J">[1]Basiswerte!$B$8</definedName>
    <definedName name="AB_10b">[2]SOLL_AZ.XLS!$I$161</definedName>
    <definedName name="AB_20">[2]SOLL_AZ.XLS!$I$185</definedName>
    <definedName name="AB_21">[2]KALK.XLS!$M$409</definedName>
    <definedName name="AB_6">[2]SOLL_AZ.XLS!$I$108</definedName>
    <definedName name="AB_7a">[2]SOLL_AZ.XLS!$I$115</definedName>
    <definedName name="AB_7b">[2]SOLL_AZ.XLS!$I$120</definedName>
    <definedName name="AB_8a">[2]SOLL_AZ.XLS!$I$139</definedName>
    <definedName name="AB_A">[2]KALK.XLS!$M$6</definedName>
    <definedName name="AB_B">[2]KALK.XLS!$M$8</definedName>
    <definedName name="AB_C">[2]KALK.XLS!$M$12</definedName>
    <definedName name="AB_ML">[2]KALK.XLS!$M$21</definedName>
    <definedName name="AB_U">[2]KALK.XLS!$M$418</definedName>
    <definedName name="AB_WBF">[2]SV_SATZ.XLS!$H$12</definedName>
    <definedName name="Arb_IE">[2]SV_SATZ.XLS!$E$27</definedName>
    <definedName name="Arb_KV">[2]SV_SATZ.XLS!$E$29</definedName>
    <definedName name="ARB_KV_AN">[2]SV_SATZ.XLS!$F$29</definedName>
    <definedName name="Arb_UV">[2]SV_SATZ.XLS!$E$31</definedName>
    <definedName name="AufzahlungsSTD" localSheetId="7">'[3]Stamm KV-Daten'!$A$50:$A$54</definedName>
    <definedName name="AufzahlungsSTD" localSheetId="10">'[3]Stamm KV-Daten'!$A$50:$A$54</definedName>
    <definedName name="AufzahlungsSTD" localSheetId="13">'[3]Stamm KV-Daten'!$A$50:$A$54</definedName>
    <definedName name="AufzahlungsSTD" localSheetId="12">'[3]Stamm KV-Daten'!$A$50:$A$54</definedName>
    <definedName name="AufzahlungsSTD" localSheetId="14">'[3]Stamm KV-Daten'!$A$50:$A$54</definedName>
    <definedName name="AufzahlungsSTD" localSheetId="8">'[3]Stamm KV-Daten'!$A$50:$A$54</definedName>
    <definedName name="AufzahlungsSTD" localSheetId="5">'[3]Stamm KV-Daten'!$A$50:$A$54</definedName>
    <definedName name="AufzahlungsSTD" localSheetId="6">'[3]Stamm KV-Daten'!$A$50:$A$54</definedName>
    <definedName name="AufzahlungsSTD">'[4]Stamm KV-Daten'!$A$50:$A$59</definedName>
    <definedName name="AufzahlungsStdEURO" localSheetId="7">'[3]Stamm KV-Daten'!$A$56:$A$60</definedName>
    <definedName name="AufzahlungsStdEURO" localSheetId="10">'[3]Stamm KV-Daten'!$A$56:$A$60</definedName>
    <definedName name="AufzahlungsStdEURO" localSheetId="13">'[3]Stamm KV-Daten'!$A$56:$A$60</definedName>
    <definedName name="AufzahlungsStdEURO" localSheetId="12">'[3]Stamm KV-Daten'!$A$56:$A$60</definedName>
    <definedName name="AufzahlungsStdEURO" localSheetId="14">'[3]Stamm KV-Daten'!$A$56:$A$60</definedName>
    <definedName name="AufzahlungsStdEURO" localSheetId="8">'[3]Stamm KV-Daten'!$A$56:$A$60</definedName>
    <definedName name="AufzahlungsStdEURO" localSheetId="5">'[3]Stamm KV-Daten'!$A$56:$A$60</definedName>
    <definedName name="AufzahlungsStdEURO" localSheetId="6">'[3]Stamm KV-Daten'!$A$56:$A$60</definedName>
    <definedName name="AufzahlungsStdEURO">'[4]Stamm KV-Daten'!$A$61:$A$65</definedName>
    <definedName name="AZ_1">[2]SOLL_AZ.XLS!$H$196</definedName>
    <definedName name="AZ_2">[2]SOLL_AZ.XLS!$I$196</definedName>
    <definedName name="AZ_AB">[2]SOLL_AZ.XLS!$I$197</definedName>
    <definedName name="AZ_BIS">[2]SOLL_AZ.XLS!$H$197</definedName>
    <definedName name="Beton080">'[1]K4 Blatt'!$M$10</definedName>
    <definedName name="Beton225">'[1]K4 Blatt'!$M$6</definedName>
    <definedName name="Beton225_Aufz_GK16">'[1]K4 Blatt'!$M$8</definedName>
    <definedName name="BIS_10b">[2]SOLL_AZ.XLS!$H$161</definedName>
    <definedName name="BIS_11">[2]SOLL_AZ.XLS!$H$168</definedName>
    <definedName name="BIS_12">[2]SOLL_AZ.XLS!$H$174</definedName>
    <definedName name="BIS_13">[2]SOLL_AZ.XLS!$H$190</definedName>
    <definedName name="BIS_20">[2]SOLL_AZ.XLS!$H$184</definedName>
    <definedName name="Bis_3">[2]SOLL_AZ.XLS!$H$79</definedName>
    <definedName name="BIS_4">[2]SOLL_AZ.XLS!$H$86</definedName>
    <definedName name="BIS_5">[2]SOLL_AZ.XLS!$H$93</definedName>
    <definedName name="BIS_6">[2]SOLL_AZ.XLS!$H$108</definedName>
    <definedName name="BIS_7a">[2]SOLL_AZ.XLS!$H$115</definedName>
    <definedName name="BIS_7b">[2]SOLL_AZ.XLS!$H$120</definedName>
    <definedName name="BIS_8a">[2]SOLL_AZ.XLS!$H$139</definedName>
    <definedName name="BIS_9">[2]SOLL_AZ.XLS!$H$155</definedName>
    <definedName name="BIS_A">[2]KALK.XLS!$L$6</definedName>
    <definedName name="BIS_B">[2]KALK.XLS!$L$8</definedName>
    <definedName name="BIS_C">[2]KALK.XLS!$L$12</definedName>
    <definedName name="BIS_ML">[2]KALK.XLS!$L$21</definedName>
    <definedName name="BIS_U">[2]KALK.XLS!$L$418</definedName>
    <definedName name="BIS_WBF">[2]SV_SATZ.XLS!$G$12</definedName>
    <definedName name="BML">[1]Basiswerte!$B$3</definedName>
    <definedName name="BMP">[1]Basiswerte!$B$4</definedName>
    <definedName name="DienstreiseSTD" localSheetId="7">'[3]Stamm KV-Daten'!$A$112:$A$114</definedName>
    <definedName name="DienstreiseSTD" localSheetId="10">'[3]Stamm KV-Daten'!$A$112:$A$114</definedName>
    <definedName name="DienstreiseSTD" localSheetId="13">'[3]Stamm KV-Daten'!$A$112:$A$114</definedName>
    <definedName name="DienstreiseSTD" localSheetId="12">'[3]Stamm KV-Daten'!$A$112:$A$114</definedName>
    <definedName name="DienstreiseSTD" localSheetId="14">'[3]Stamm KV-Daten'!$A$112:$A$114</definedName>
    <definedName name="DienstreiseSTD" localSheetId="8">'[3]Stamm KV-Daten'!$A$112:$A$114</definedName>
    <definedName name="DienstreiseSTD" localSheetId="5">'[3]Stamm KV-Daten'!$A$112:$A$114</definedName>
    <definedName name="DienstreiseSTD" localSheetId="6">'[3]Stamm KV-Daten'!$A$112:$A$114</definedName>
    <definedName name="DienstreiseSTD">'[4]Stamm KV-Daten'!$A$117:$A$119</definedName>
    <definedName name="DienstreiseTAG" localSheetId="7">'[3]Stamm KV-Daten'!$A$98:$A$109</definedName>
    <definedName name="DienstreiseTAG" localSheetId="10">'[3]Stamm KV-Daten'!$A$98:$A$109</definedName>
    <definedName name="DienstreiseTAG" localSheetId="13">'[3]Stamm KV-Daten'!$A$98:$A$109</definedName>
    <definedName name="DienstreiseTAG" localSheetId="12">'[3]Stamm KV-Daten'!$A$98:$A$109</definedName>
    <definedName name="DienstreiseTAG" localSheetId="14">'[3]Stamm KV-Daten'!$A$98:$A$109</definedName>
    <definedName name="DienstreiseTAG" localSheetId="8">'[3]Stamm KV-Daten'!$A$98:$A$109</definedName>
    <definedName name="DienstreiseTAG" localSheetId="5">'[3]Stamm KV-Daten'!$A$98:$A$109</definedName>
    <definedName name="DienstreiseTAG" localSheetId="6">'[3]Stamm KV-Daten'!$A$98:$A$109</definedName>
    <definedName name="DienstreiseTAG">'[4]Stamm KV-Daten'!$A$103:$A$114</definedName>
    <definedName name="DienstreiseWOCHE" localSheetId="7">'[3]Stamm KV-Daten'!$A$117:$A$122</definedName>
    <definedName name="DienstreiseWOCHE" localSheetId="10">'[3]Stamm KV-Daten'!$A$117:$A$122</definedName>
    <definedName name="DienstreiseWOCHE" localSheetId="13">'[3]Stamm KV-Daten'!$A$117:$A$122</definedName>
    <definedName name="DienstreiseWOCHE" localSheetId="12">'[3]Stamm KV-Daten'!$A$117:$A$122</definedName>
    <definedName name="DienstreiseWOCHE" localSheetId="14">'[3]Stamm KV-Daten'!$A$117:$A$122</definedName>
    <definedName name="DienstreiseWOCHE" localSheetId="8">'[3]Stamm KV-Daten'!$A$117:$A$122</definedName>
    <definedName name="DienstreiseWOCHE" localSheetId="5">'[3]Stamm KV-Daten'!$A$117:$A$122</definedName>
    <definedName name="DienstreiseWOCHE" localSheetId="6">'[3]Stamm KV-Daten'!$A$117:$A$122</definedName>
    <definedName name="DienstreiseWOCHE">'[4]Stamm KV-Daten'!$A$122:$A$127</definedName>
    <definedName name="Diesel">[1]Basiswerte!$B$25</definedName>
    <definedName name="_xlnm.Print_Area" localSheetId="3">Baugewerbe!$A$1:$K$181</definedName>
    <definedName name="_xlnm.Print_Area" localSheetId="7">Eisen_Metallv_Gew!$A$1:$J$129</definedName>
    <definedName name="_xlnm.Print_Area" localSheetId="10">Gärtner!$A$1:$J$128</definedName>
    <definedName name="_xlnm.Print_Area" localSheetId="13">Maler_mitBUAG!#REF!</definedName>
    <definedName name="_xlnm.Print_Area" localSheetId="12">Maler_ohneBUAG!$A$1:$J$140</definedName>
    <definedName name="_xlnm.Print_Area" localSheetId="14">Reinigungsgewerbe!$A$1:$J$128</definedName>
    <definedName name="_xlnm.Print_Area" localSheetId="9">Spengler_mitBUAG!$A$1:$K$169</definedName>
    <definedName name="_xlnm.Print_Area" localSheetId="8">Spengler_ohneBUAG!$A$1:$J$129</definedName>
    <definedName name="_xlnm.Print_Area" localSheetId="5">Tapezierer!$A$1:$J$128</definedName>
    <definedName name="_xlnm.Print_Area" localSheetId="6">Tischler!$A$1:$J$129</definedName>
    <definedName name="DSK">[1]Basiswerte!$B$13</definedName>
    <definedName name="Dünnputz">'[1]K4 Blatt'!$M$26</definedName>
    <definedName name="ErschwernisZul" localSheetId="7">'[3]Stamm KV-Daten'!$A$66:$A$92</definedName>
    <definedName name="ErschwernisZul" localSheetId="10">'[3]Stamm KV-Daten'!$A$66:$A$92</definedName>
    <definedName name="ErschwernisZul" localSheetId="13">'[3]Stamm KV-Daten'!$A$66:$A$92</definedName>
    <definedName name="ErschwernisZul" localSheetId="12">'[3]Stamm KV-Daten'!$A$66:$A$92</definedName>
    <definedName name="ErschwernisZul" localSheetId="14">'[3]Stamm KV-Daten'!$A$66:$A$92</definedName>
    <definedName name="ErschwernisZul" localSheetId="8">'[3]Stamm KV-Daten'!$A$66:$A$92</definedName>
    <definedName name="ErschwernisZul" localSheetId="5">'[3]Stamm KV-Daten'!$A$66:$A$92</definedName>
    <definedName name="ErschwernisZul" localSheetId="6">'[3]Stamm KV-Daten'!$A$66:$A$92</definedName>
    <definedName name="ErschwernisZul">'[4]Stamm KV-Daten'!$A$71:$A$97</definedName>
    <definedName name="Frostschutzmat">'[1]K4 Blatt'!$M$28</definedName>
    <definedName name="Fugenband">'[1]K4 Blatt'!$M$12</definedName>
    <definedName name="Glasseide">'[1]K4 Blatt'!$M$24</definedName>
    <definedName name="GZ">[1]Basiswerte!$B$20</definedName>
    <definedName name="HB_Grundl1">[2]SV_SATZ.XLS!$E$39</definedName>
    <definedName name="HTML_CodePage" hidden="1">1252</definedName>
    <definedName name="HTML_Control" localSheetId="3" hidden="1">{"'Zusammenfassung für ÖSTAT'!$A$1:$G$55"}</definedName>
    <definedName name="HTML_Control" localSheetId="9" hidden="1">{"'Zusammenfassung für ÖSTAT'!$A$1:$G$55"}</definedName>
    <definedName name="HTML_Control" localSheetId="4" hidden="1">{"'Zusammenfassung für ÖSTAT'!$A$1:$G$55"}</definedName>
    <definedName name="HTML_Control" hidden="1">{"'Zusammenfassung für ÖSTAT'!$A$1:$G$55"}</definedName>
    <definedName name="HTML_Description" hidden="1">""</definedName>
    <definedName name="HTML_Email" hidden="1">""</definedName>
    <definedName name="HTML_Header" hidden="1">"Zusammenfassung für ÖSTAT"</definedName>
    <definedName name="HTML_LastUpdate" hidden="1">"23.12.99"</definedName>
    <definedName name="HTML_LineAfter" hidden="1">TRUE</definedName>
    <definedName name="HTML_LineBefore" hidden="1">TRUE</definedName>
    <definedName name="HTML_Name" hidden="1">"Andreas Kropik"</definedName>
    <definedName name="HTML_OBDlg2" hidden="1">TRUE</definedName>
    <definedName name="HTML_OBDlg4" hidden="1">TRUE</definedName>
    <definedName name="HTML_OS" hidden="1">0</definedName>
    <definedName name="HTML_PathFile" hidden="1">"D:\Eigene Dateien\internetpublikation\sk_tab01012000.htm"</definedName>
    <definedName name="HTML_Title" hidden="1">"FM"</definedName>
    <definedName name="K2GZWerte">'[3]K2 2020'!$H$21:$H$26</definedName>
    <definedName name="Kleber">'[1]K4 Blatt'!$M$22</definedName>
    <definedName name="KV_IIb">[1]Basiswerte!$B$1</definedName>
    <definedName name="KV_IIIb">[1]Basiswerte!$B$2</definedName>
    <definedName name="KVBezeichnung" localSheetId="7">'[3]Stamm KV-Daten'!$A$7:$A$33</definedName>
    <definedName name="KVBezeichnung" localSheetId="10">'[3]Stamm KV-Daten'!$A$7:$A$33</definedName>
    <definedName name="KVBezeichnung" localSheetId="13">'[3]Stamm KV-Daten'!$A$7:$A$33</definedName>
    <definedName name="KVBezeichnung" localSheetId="12">'[3]Stamm KV-Daten'!$A$7:$A$33</definedName>
    <definedName name="KVBezeichnung" localSheetId="14">'[3]Stamm KV-Daten'!$A$7:$A$33</definedName>
    <definedName name="KVBezeichnung" localSheetId="8">'[3]Stamm KV-Daten'!$A$7:$A$33</definedName>
    <definedName name="KVBezeichnung" localSheetId="5">'[3]Stamm KV-Daten'!$A$7:$A$33</definedName>
    <definedName name="KVBezeichnung" localSheetId="6">'[3]Stamm KV-Daten'!$A$7:$A$33</definedName>
    <definedName name="KVBezeichnung">'[4]Stamm KV-Daten'!$A$7:$A$33</definedName>
    <definedName name="Liter_kWh">[1]Basiswerte!$B$26</definedName>
    <definedName name="lohngeb_K">[1]Basiswerte!$B$18</definedName>
    <definedName name="MehrarbeitsStd" localSheetId="7">'[3]Stamm KV-Daten'!$A$39:$A$48</definedName>
    <definedName name="MehrarbeitsStd" localSheetId="10">'[3]Stamm KV-Daten'!$A$39:$A$48</definedName>
    <definedName name="MehrarbeitsStd" localSheetId="13">'[3]Stamm KV-Daten'!$A$39:$A$48</definedName>
    <definedName name="MehrarbeitsStd" localSheetId="12">'[3]Stamm KV-Daten'!$A$39:$A$48</definedName>
    <definedName name="MehrarbeitsStd" localSheetId="14">'[3]Stamm KV-Daten'!$A$39:$A$48</definedName>
    <definedName name="MehrarbeitsStd" localSheetId="8">'[3]Stamm KV-Daten'!$A$39:$A$48</definedName>
    <definedName name="MehrarbeitsStd" localSheetId="5">'[3]Stamm KV-Daten'!$A$39:$A$48</definedName>
    <definedName name="MehrarbeitsStd" localSheetId="6">'[3]Stamm KV-Daten'!$A$39:$A$48</definedName>
    <definedName name="MehrarbeitsStd">'[4]Stamm KV-Daten'!$A$39:$A$48</definedName>
    <definedName name="ÖBGL_Abm_AV">[1]Basiswerte!$B$22</definedName>
    <definedName name="ÖBGL_Abm_Rep">[1]Basiswerte!$B$23</definedName>
    <definedName name="Planiegebühr_je_to">[1]Basiswerte!$B$30</definedName>
    <definedName name="PS_6cm">'[1]K4 Blatt'!$M$20</definedName>
    <definedName name="PS_6cm_LadeLohn">'[1]K4 Blatt'!$H$20</definedName>
    <definedName name="Schalstein25cm">'[1]K4 Blatt'!$M$14</definedName>
    <definedName name="Schalstein25cm_ladeLohn">'[1]K4 Blatt'!$H$14</definedName>
    <definedName name="Schlaufenmatte">'[1]K4 Blatt'!$M$18</definedName>
    <definedName name="sdsddsdsds" localSheetId="3" hidden="1">{"'Zusammenfassung für ÖSTAT'!$A$1:$G$55"}</definedName>
    <definedName name="sdsddsdsds" localSheetId="9" hidden="1">{"'Zusammenfassung für ÖSTAT'!$A$1:$G$55"}</definedName>
    <definedName name="sdsddsdsds" localSheetId="4" hidden="1">{"'Zusammenfassung für ÖSTAT'!$A$1:$G$55"}</definedName>
    <definedName name="sdsddsdsds" hidden="1">{"'Zusammenfassung für ÖSTAT'!$A$1:$G$55"}</definedName>
    <definedName name="SV_AB">[2]SV_SATZ.XLS!$H$15</definedName>
    <definedName name="SV_BIS">[2]SV_SATZ.XLS!$G$15</definedName>
    <definedName name="Tarif_LKW_10km_m3_1_5to">[1]Basiswerte!$B$28</definedName>
    <definedName name="TC55_LadeLohn">'[1]K4 Blatt'!$H$16</definedName>
    <definedName name="UmlagenK3spalteA" localSheetId="7">[3]Projekt!$A$233:$A$237</definedName>
    <definedName name="UmlagenK3spalteA" localSheetId="10">[3]Projekt!$A$233:$A$237</definedName>
    <definedName name="UmlagenK3spalteA" localSheetId="13">[3]Projekt!$A$233:$A$237</definedName>
    <definedName name="UmlagenK3spalteA" localSheetId="12">[3]Projekt!$A$233:$A$237</definedName>
    <definedName name="UmlagenK3spalteA" localSheetId="14">[3]Projekt!$A$233:$A$237</definedName>
    <definedName name="UmlagenK3spalteA" localSheetId="8">[3]Projekt!$A$233:$A$237</definedName>
    <definedName name="UmlagenK3spalteA" localSheetId="5">[3]Projekt!$A$233:$A$237</definedName>
    <definedName name="UmlagenK3spalteA" localSheetId="6">[3]Projekt!$A$233:$A$237</definedName>
    <definedName name="UmlagenK3spalteA">[4]Projekt!$A$242:$A$246</definedName>
    <definedName name="wwwww" localSheetId="3" hidden="1">{"'Zusammenfassung für ÖSTAT'!$A$1:$G$55"}</definedName>
    <definedName name="wwwww" localSheetId="9" hidden="1">{"'Zusammenfassung für ÖSTAT'!$A$1:$G$55"}</definedName>
    <definedName name="wwwww" localSheetId="4" hidden="1">{"'Zusammenfassung für ÖSTAT'!$A$1:$G$55"}</definedName>
    <definedName name="wwwww" hidden="1">{"'Zusammenfassung für ÖSTAT'!$A$1:$G$55"}</definedName>
    <definedName name="xx">[5]SOLL_AZ.XLS!$I$160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6" i="6" l="1"/>
  <c r="I23" i="1"/>
  <c r="H11" i="1"/>
  <c r="H46" i="21" s="1"/>
  <c r="E129" i="21"/>
  <c r="D129" i="21"/>
  <c r="B129" i="21"/>
  <c r="D120" i="21"/>
  <c r="B120" i="21"/>
  <c r="E108" i="21"/>
  <c r="D108" i="21"/>
  <c r="B108" i="21"/>
  <c r="E97" i="21"/>
  <c r="G131" i="21"/>
  <c r="J112" i="21"/>
  <c r="P112" i="21" s="1"/>
  <c r="I112" i="21"/>
  <c r="E115" i="21"/>
  <c r="I152" i="21"/>
  <c r="G157" i="21" s="1"/>
  <c r="D152" i="21"/>
  <c r="G156" i="21" s="1"/>
  <c r="J135" i="21"/>
  <c r="Q133" i="21"/>
  <c r="P133" i="21"/>
  <c r="O133" i="21"/>
  <c r="N133" i="21"/>
  <c r="Q132" i="21"/>
  <c r="P132" i="21"/>
  <c r="O132" i="21"/>
  <c r="N132" i="21"/>
  <c r="O131" i="21"/>
  <c r="N131" i="21"/>
  <c r="Q130" i="21"/>
  <c r="P130" i="21"/>
  <c r="O130" i="21"/>
  <c r="N130" i="21"/>
  <c r="P129" i="21"/>
  <c r="O129" i="21"/>
  <c r="N129" i="21"/>
  <c r="Q128" i="21"/>
  <c r="P128" i="21"/>
  <c r="O128" i="21"/>
  <c r="N128" i="21"/>
  <c r="Q127" i="21"/>
  <c r="P127" i="21"/>
  <c r="O127" i="21"/>
  <c r="N127" i="21"/>
  <c r="Q126" i="21"/>
  <c r="P126" i="21"/>
  <c r="O126" i="21"/>
  <c r="N126" i="21"/>
  <c r="Q125" i="21"/>
  <c r="P125" i="21"/>
  <c r="O125" i="21"/>
  <c r="N125" i="21"/>
  <c r="Q124" i="21"/>
  <c r="P124" i="21"/>
  <c r="O124" i="21"/>
  <c r="N124" i="21"/>
  <c r="Q123" i="21"/>
  <c r="P123" i="21"/>
  <c r="O123" i="21"/>
  <c r="N123" i="21"/>
  <c r="Q122" i="21"/>
  <c r="P122" i="21"/>
  <c r="O122" i="21"/>
  <c r="N122" i="21"/>
  <c r="Q121" i="21"/>
  <c r="P121" i="21"/>
  <c r="O121" i="21"/>
  <c r="N121" i="21"/>
  <c r="P120" i="21"/>
  <c r="O120" i="21"/>
  <c r="N120" i="21"/>
  <c r="Q119" i="21"/>
  <c r="P119" i="21"/>
  <c r="O119" i="21"/>
  <c r="N119" i="21"/>
  <c r="Q118" i="21"/>
  <c r="P118" i="21"/>
  <c r="O118" i="21"/>
  <c r="N118" i="21"/>
  <c r="Q117" i="21"/>
  <c r="P117" i="21"/>
  <c r="O117" i="21"/>
  <c r="N117" i="21"/>
  <c r="Q116" i="21"/>
  <c r="P116" i="21"/>
  <c r="O116" i="21"/>
  <c r="N116" i="21"/>
  <c r="Q115" i="21"/>
  <c r="P115" i="21"/>
  <c r="O115" i="21"/>
  <c r="N115" i="21"/>
  <c r="Q114" i="21"/>
  <c r="P114" i="21"/>
  <c r="O114" i="21"/>
  <c r="N114" i="21"/>
  <c r="Q113" i="21"/>
  <c r="P113" i="21"/>
  <c r="O113" i="21"/>
  <c r="G113" i="21"/>
  <c r="Q112" i="21"/>
  <c r="O112" i="21"/>
  <c r="N112" i="21"/>
  <c r="Q111" i="21"/>
  <c r="P111" i="21"/>
  <c r="O111" i="21"/>
  <c r="N111" i="21"/>
  <c r="Q110" i="21"/>
  <c r="O110" i="21"/>
  <c r="N110" i="21"/>
  <c r="E110" i="21"/>
  <c r="G110" i="21" s="1"/>
  <c r="Q109" i="21"/>
  <c r="P109" i="21"/>
  <c r="O109" i="21"/>
  <c r="N109" i="21"/>
  <c r="P108" i="21"/>
  <c r="O108" i="21"/>
  <c r="N108" i="21"/>
  <c r="Q107" i="21"/>
  <c r="P107" i="21"/>
  <c r="O107" i="21"/>
  <c r="N107" i="21"/>
  <c r="E107" i="21"/>
  <c r="Q106" i="21"/>
  <c r="P106" i="21"/>
  <c r="O106" i="21"/>
  <c r="N106" i="21"/>
  <c r="Q105" i="21"/>
  <c r="P105" i="21"/>
  <c r="O105" i="21"/>
  <c r="N105" i="21"/>
  <c r="Q104" i="21"/>
  <c r="P104" i="21"/>
  <c r="O104" i="21"/>
  <c r="N104" i="21"/>
  <c r="Q103" i="21"/>
  <c r="P103" i="21"/>
  <c r="O103" i="21"/>
  <c r="N103" i="21"/>
  <c r="P102" i="21"/>
  <c r="O102" i="21"/>
  <c r="N102" i="21"/>
  <c r="P101" i="21"/>
  <c r="O101" i="21"/>
  <c r="N101" i="21"/>
  <c r="Q100" i="21"/>
  <c r="P100" i="21"/>
  <c r="O100" i="21"/>
  <c r="N100" i="21"/>
  <c r="P99" i="21"/>
  <c r="O99" i="21"/>
  <c r="N99" i="21"/>
  <c r="F99" i="21"/>
  <c r="Q98" i="21"/>
  <c r="P98" i="21"/>
  <c r="O98" i="21"/>
  <c r="N98" i="21"/>
  <c r="P97" i="21"/>
  <c r="O97" i="21"/>
  <c r="N97" i="21"/>
  <c r="Q96" i="21"/>
  <c r="P96" i="21"/>
  <c r="O96" i="21"/>
  <c r="N96" i="21"/>
  <c r="Q95" i="21"/>
  <c r="P95" i="21"/>
  <c r="O95" i="21"/>
  <c r="N95" i="21"/>
  <c r="Q94" i="21"/>
  <c r="P94" i="21"/>
  <c r="O94" i="21"/>
  <c r="N94" i="21"/>
  <c r="Q93" i="21"/>
  <c r="P93" i="21"/>
  <c r="O93" i="21"/>
  <c r="N93" i="21"/>
  <c r="Q92" i="21"/>
  <c r="P92" i="21"/>
  <c r="O92" i="21"/>
  <c r="N92" i="21"/>
  <c r="Q91" i="21"/>
  <c r="P91" i="21"/>
  <c r="O91" i="21"/>
  <c r="N91" i="21"/>
  <c r="Q90" i="21"/>
  <c r="P90" i="21"/>
  <c r="O90" i="21"/>
  <c r="N90" i="21"/>
  <c r="Q89" i="21"/>
  <c r="P89" i="21"/>
  <c r="O89" i="21"/>
  <c r="N89" i="21"/>
  <c r="Q88" i="21"/>
  <c r="P88" i="21"/>
  <c r="O88" i="21"/>
  <c r="N88" i="21"/>
  <c r="Q87" i="21"/>
  <c r="P87" i="21"/>
  <c r="O87" i="21"/>
  <c r="N87" i="21"/>
  <c r="Q86" i="21"/>
  <c r="P86" i="21"/>
  <c r="O86" i="21"/>
  <c r="N86" i="21"/>
  <c r="Q85" i="21"/>
  <c r="P85" i="21"/>
  <c r="O85" i="21"/>
  <c r="Q84" i="21"/>
  <c r="P84" i="21"/>
  <c r="O84" i="21"/>
  <c r="Q83" i="21"/>
  <c r="P83" i="21"/>
  <c r="O83" i="21"/>
  <c r="H74" i="21"/>
  <c r="G85" i="21" s="1"/>
  <c r="H73" i="21"/>
  <c r="H70" i="21"/>
  <c r="G84" i="21" s="1"/>
  <c r="E68" i="21"/>
  <c r="F101" i="21" s="1"/>
  <c r="G67" i="21"/>
  <c r="G65" i="21"/>
  <c r="H64" i="21" s="1"/>
  <c r="G83" i="21" s="1"/>
  <c r="G63" i="21"/>
  <c r="E90" i="21" s="1"/>
  <c r="G62" i="21"/>
  <c r="A58" i="21"/>
  <c r="A57" i="21"/>
  <c r="H56" i="21"/>
  <c r="A56" i="21"/>
  <c r="A55" i="21"/>
  <c r="A54" i="21"/>
  <c r="H51" i="21"/>
  <c r="A51" i="21"/>
  <c r="H50" i="21"/>
  <c r="A50" i="21"/>
  <c r="H49" i="21"/>
  <c r="A49" i="21"/>
  <c r="H48" i="21"/>
  <c r="A48" i="21"/>
  <c r="H47" i="21"/>
  <c r="A47" i="21"/>
  <c r="A46" i="21"/>
  <c r="H45" i="21"/>
  <c r="A45" i="21"/>
  <c r="H44" i="21"/>
  <c r="A44" i="21"/>
  <c r="H43" i="21"/>
  <c r="A43" i="21"/>
  <c r="H42" i="21"/>
  <c r="A42" i="21"/>
  <c r="H41" i="21"/>
  <c r="A41" i="21"/>
  <c r="H40" i="21"/>
  <c r="A40" i="21"/>
  <c r="H39" i="21"/>
  <c r="A39" i="21"/>
  <c r="A38" i="21"/>
  <c r="C10" i="21"/>
  <c r="I18" i="6" s="1"/>
  <c r="H112" i="19"/>
  <c r="H117" i="19" s="1"/>
  <c r="C112" i="19"/>
  <c r="H116" i="19" s="1"/>
  <c r="H111" i="19"/>
  <c r="P90" i="19"/>
  <c r="O90" i="19"/>
  <c r="N90" i="19"/>
  <c r="M90" i="19"/>
  <c r="O89" i="19"/>
  <c r="N89" i="19"/>
  <c r="M89" i="19"/>
  <c r="F89" i="19"/>
  <c r="O88" i="19"/>
  <c r="N88" i="19"/>
  <c r="M88" i="19"/>
  <c r="F88" i="19"/>
  <c r="P87" i="19"/>
  <c r="O87" i="19"/>
  <c r="N87" i="19"/>
  <c r="M87" i="19"/>
  <c r="P86" i="19"/>
  <c r="O86" i="19"/>
  <c r="N86" i="19"/>
  <c r="P85" i="19"/>
  <c r="O85" i="19"/>
  <c r="N85" i="19"/>
  <c r="P84" i="19"/>
  <c r="O84" i="19"/>
  <c r="N84" i="19"/>
  <c r="P83" i="19"/>
  <c r="O83" i="19"/>
  <c r="N83" i="19"/>
  <c r="I74" i="19"/>
  <c r="F86" i="19" s="1"/>
  <c r="I70" i="19"/>
  <c r="F85" i="19" s="1"/>
  <c r="H68" i="19"/>
  <c r="C68" i="19"/>
  <c r="H67" i="19"/>
  <c r="I67" i="19" s="1"/>
  <c r="F84" i="19" s="1"/>
  <c r="H66" i="19"/>
  <c r="I65" i="19"/>
  <c r="H64" i="19"/>
  <c r="H69" i="19" s="1"/>
  <c r="H72" i="19" s="1"/>
  <c r="H75" i="19" s="1"/>
  <c r="F80" i="19" s="1"/>
  <c r="H63" i="19"/>
  <c r="A57" i="19"/>
  <c r="H56" i="19"/>
  <c r="A56" i="19"/>
  <c r="A55" i="19"/>
  <c r="A54" i="19"/>
  <c r="H51" i="19"/>
  <c r="A51" i="19"/>
  <c r="H50" i="19"/>
  <c r="A50" i="19"/>
  <c r="H49" i="19"/>
  <c r="A49" i="19"/>
  <c r="H48" i="19"/>
  <c r="A48" i="19"/>
  <c r="H47" i="19"/>
  <c r="A47" i="19"/>
  <c r="A46" i="19"/>
  <c r="H45" i="19"/>
  <c r="A45" i="19"/>
  <c r="H44" i="19"/>
  <c r="A44" i="19"/>
  <c r="H43" i="19"/>
  <c r="A43" i="19"/>
  <c r="H42" i="19"/>
  <c r="A42" i="19"/>
  <c r="H41" i="19"/>
  <c r="A41" i="19"/>
  <c r="H40" i="19"/>
  <c r="A40" i="19"/>
  <c r="H39" i="19"/>
  <c r="A39" i="19"/>
  <c r="A38" i="19"/>
  <c r="C10" i="19"/>
  <c r="I17" i="6" s="1"/>
  <c r="H143" i="15"/>
  <c r="H111" i="2"/>
  <c r="B49" i="6"/>
  <c r="A26" i="6"/>
  <c r="E49" i="6"/>
  <c r="J49" i="6"/>
  <c r="A25" i="6"/>
  <c r="F49" i="6"/>
  <c r="D49" i="6"/>
  <c r="A49" i="6"/>
  <c r="C49" i="6"/>
  <c r="A42" i="6"/>
  <c r="A41" i="6"/>
  <c r="H46" i="19" l="1"/>
  <c r="H52" i="19" s="1"/>
  <c r="B16" i="19" s="1"/>
  <c r="G108" i="21"/>
  <c r="N91" i="19"/>
  <c r="I101" i="19" s="1"/>
  <c r="F115" i="19" s="1"/>
  <c r="D16" i="19" s="1"/>
  <c r="I75" i="19"/>
  <c r="O91" i="19"/>
  <c r="I102" i="19" s="1"/>
  <c r="G115" i="19" s="1"/>
  <c r="G118" i="19" s="1"/>
  <c r="O134" i="21"/>
  <c r="J143" i="21" s="1"/>
  <c r="E155" i="21" s="1"/>
  <c r="D16" i="21" s="1"/>
  <c r="H52" i="21"/>
  <c r="B16" i="21" s="1"/>
  <c r="F157" i="21"/>
  <c r="G68" i="21"/>
  <c r="G69" i="21" s="1"/>
  <c r="G72" i="21" s="1"/>
  <c r="G75" i="21" s="1"/>
  <c r="G80" i="21" s="1"/>
  <c r="E116" i="21"/>
  <c r="E119" i="21" s="1"/>
  <c r="E156" i="21"/>
  <c r="G84" i="19"/>
  <c r="G88" i="19"/>
  <c r="G80" i="19"/>
  <c r="G89" i="19"/>
  <c r="G86" i="19"/>
  <c r="G85" i="19"/>
  <c r="F83" i="19"/>
  <c r="G83" i="19" s="1"/>
  <c r="G117" i="19"/>
  <c r="F116" i="19"/>
  <c r="G49" i="6"/>
  <c r="H49" i="6" s="1"/>
  <c r="I49" i="6"/>
  <c r="D41" i="6"/>
  <c r="B42" i="6"/>
  <c r="A18" i="6"/>
  <c r="A17" i="6"/>
  <c r="D42" i="6"/>
  <c r="H54" i="19" l="1"/>
  <c r="H54" i="21"/>
  <c r="I80" i="21"/>
  <c r="I83" i="21"/>
  <c r="I84" i="21"/>
  <c r="J136" i="21"/>
  <c r="I85" i="21"/>
  <c r="F118" i="19"/>
  <c r="G120" i="21"/>
  <c r="H120" i="21" s="1"/>
  <c r="J120" i="21" s="1"/>
  <c r="Q120" i="21" s="1"/>
  <c r="E120" i="21"/>
  <c r="E16" i="19"/>
  <c r="I113" i="21"/>
  <c r="E158" i="21"/>
  <c r="H80" i="21"/>
  <c r="H84" i="21"/>
  <c r="H85" i="21"/>
  <c r="H108" i="21"/>
  <c r="J108" i="21" s="1"/>
  <c r="Q108" i="21" s="1"/>
  <c r="H110" i="21"/>
  <c r="J110" i="21" s="1"/>
  <c r="P110" i="21" s="1"/>
  <c r="H113" i="21"/>
  <c r="H83" i="21"/>
  <c r="J83" i="21" s="1"/>
  <c r="N83" i="21" s="1"/>
  <c r="H67" i="21"/>
  <c r="H131" i="21"/>
  <c r="H80" i="19"/>
  <c r="I80" i="19" s="1"/>
  <c r="I92" i="19"/>
  <c r="C10" i="4"/>
  <c r="I12" i="6" s="1"/>
  <c r="C10" i="3"/>
  <c r="I13" i="6" s="1"/>
  <c r="C10" i="17"/>
  <c r="I23" i="6" s="1"/>
  <c r="C10" i="2"/>
  <c r="I16" i="6" s="1"/>
  <c r="C10" i="12"/>
  <c r="I19" i="6" s="1"/>
  <c r="C10" i="14"/>
  <c r="I20" i="6" s="1"/>
  <c r="C10" i="13"/>
  <c r="I21" i="6" s="1"/>
  <c r="C10" i="15"/>
  <c r="I22" i="6" s="1"/>
  <c r="C10" i="10"/>
  <c r="I15" i="6" s="1"/>
  <c r="C10" i="5"/>
  <c r="I14" i="6" s="1"/>
  <c r="C10" i="18"/>
  <c r="I24" i="6" s="1"/>
  <c r="A12" i="6"/>
  <c r="A37" i="6"/>
  <c r="A43" i="6"/>
  <c r="A44" i="6"/>
  <c r="E41" i="6"/>
  <c r="A16" i="6"/>
  <c r="A23" i="6"/>
  <c r="A38" i="6"/>
  <c r="A48" i="6"/>
  <c r="A22" i="6"/>
  <c r="A21" i="6"/>
  <c r="J113" i="21" l="1"/>
  <c r="N113" i="21" s="1"/>
  <c r="J84" i="21"/>
  <c r="N84" i="21" s="1"/>
  <c r="J80" i="21"/>
  <c r="J85" i="21"/>
  <c r="N85" i="21" s="1"/>
  <c r="P131" i="21"/>
  <c r="P134" i="21" s="1"/>
  <c r="J144" i="21" s="1"/>
  <c r="F155" i="21" s="1"/>
  <c r="H75" i="21"/>
  <c r="E91" i="21"/>
  <c r="E92" i="21" s="1"/>
  <c r="E93" i="21" s="1"/>
  <c r="E122" i="21"/>
  <c r="E124" i="21" s="1"/>
  <c r="H86" i="19"/>
  <c r="I86" i="19" s="1"/>
  <c r="M86" i="19" s="1"/>
  <c r="H84" i="19"/>
  <c r="I84" i="19" s="1"/>
  <c r="M84" i="19" s="1"/>
  <c r="H85" i="19"/>
  <c r="I85" i="19" s="1"/>
  <c r="M85" i="19" s="1"/>
  <c r="H83" i="19"/>
  <c r="I83" i="19" s="1"/>
  <c r="M83" i="19" s="1"/>
  <c r="I94" i="19"/>
  <c r="F90" i="18"/>
  <c r="F89" i="18"/>
  <c r="H112" i="18"/>
  <c r="H117" i="18" s="1"/>
  <c r="C112" i="18"/>
  <c r="H116" i="18" s="1"/>
  <c r="P91" i="18"/>
  <c r="O91" i="18"/>
  <c r="N91" i="18"/>
  <c r="M91" i="18"/>
  <c r="P90" i="18"/>
  <c r="O90" i="18"/>
  <c r="N90" i="18"/>
  <c r="P89" i="18"/>
  <c r="O89" i="18"/>
  <c r="N89" i="18"/>
  <c r="P87" i="18"/>
  <c r="O87" i="18"/>
  <c r="N87" i="18"/>
  <c r="M87" i="18"/>
  <c r="P86" i="18"/>
  <c r="O86" i="18"/>
  <c r="N86" i="18"/>
  <c r="P85" i="18"/>
  <c r="O85" i="18"/>
  <c r="N85" i="18"/>
  <c r="P84" i="18"/>
  <c r="O84" i="18"/>
  <c r="N84" i="18"/>
  <c r="P83" i="18"/>
  <c r="O83" i="18"/>
  <c r="N83" i="18"/>
  <c r="I74" i="18"/>
  <c r="F86" i="18" s="1"/>
  <c r="I70" i="18"/>
  <c r="F85" i="18" s="1"/>
  <c r="C68" i="18"/>
  <c r="H68" i="18" s="1"/>
  <c r="H67" i="18"/>
  <c r="H66" i="18"/>
  <c r="I65" i="18" s="1"/>
  <c r="H64" i="18"/>
  <c r="H63" i="18"/>
  <c r="A57" i="18"/>
  <c r="H56" i="18"/>
  <c r="A56" i="18"/>
  <c r="A55" i="18"/>
  <c r="A54" i="18"/>
  <c r="H51" i="18"/>
  <c r="A51" i="18"/>
  <c r="H50" i="18"/>
  <c r="A50" i="18"/>
  <c r="H49" i="18"/>
  <c r="A49" i="18"/>
  <c r="H48" i="18"/>
  <c r="A48" i="18"/>
  <c r="H47" i="18"/>
  <c r="A47" i="18"/>
  <c r="H46" i="18"/>
  <c r="A46" i="18"/>
  <c r="H45" i="18"/>
  <c r="A45" i="18"/>
  <c r="H44" i="18"/>
  <c r="A44" i="18"/>
  <c r="H43" i="18"/>
  <c r="A43" i="18"/>
  <c r="H42" i="18"/>
  <c r="A42" i="18"/>
  <c r="H41" i="18"/>
  <c r="A41" i="18"/>
  <c r="H40" i="18"/>
  <c r="A40" i="18"/>
  <c r="H39" i="18"/>
  <c r="A39" i="18"/>
  <c r="A38" i="18"/>
  <c r="F115" i="17"/>
  <c r="H111" i="17"/>
  <c r="H116" i="17" s="1"/>
  <c r="C111" i="17"/>
  <c r="H115" i="17" s="1"/>
  <c r="P90" i="17"/>
  <c r="O90" i="17"/>
  <c r="N90" i="17"/>
  <c r="M90" i="17"/>
  <c r="P89" i="17"/>
  <c r="O89" i="17"/>
  <c r="N89" i="17"/>
  <c r="F89" i="17"/>
  <c r="P88" i="17"/>
  <c r="O88" i="17"/>
  <c r="N88" i="17"/>
  <c r="F88" i="17"/>
  <c r="P87" i="17"/>
  <c r="O87" i="17"/>
  <c r="N87" i="17"/>
  <c r="M87" i="17"/>
  <c r="P86" i="17"/>
  <c r="O86" i="17"/>
  <c r="N86" i="17"/>
  <c r="P85" i="17"/>
  <c r="O85" i="17"/>
  <c r="N85" i="17"/>
  <c r="P84" i="17"/>
  <c r="O84" i="17"/>
  <c r="N84" i="17"/>
  <c r="P83" i="17"/>
  <c r="O83" i="17"/>
  <c r="N83" i="17"/>
  <c r="I74" i="17"/>
  <c r="F86" i="17" s="1"/>
  <c r="I70" i="17"/>
  <c r="F85" i="17" s="1"/>
  <c r="C68" i="17"/>
  <c r="H68" i="17" s="1"/>
  <c r="H67" i="17"/>
  <c r="H66" i="17"/>
  <c r="I65" i="17" s="1"/>
  <c r="H63" i="17"/>
  <c r="H64" i="17" s="1"/>
  <c r="A57" i="17"/>
  <c r="H56" i="17"/>
  <c r="A56" i="17"/>
  <c r="A55" i="17"/>
  <c r="A54" i="17"/>
  <c r="H51" i="17"/>
  <c r="A51" i="17"/>
  <c r="H50" i="17"/>
  <c r="A50" i="17"/>
  <c r="H49" i="17"/>
  <c r="A49" i="17"/>
  <c r="H48" i="17"/>
  <c r="A48" i="17"/>
  <c r="H47" i="17"/>
  <c r="A47" i="17"/>
  <c r="H46" i="17"/>
  <c r="A46" i="17"/>
  <c r="H45" i="17"/>
  <c r="A45" i="17"/>
  <c r="H44" i="17"/>
  <c r="A44" i="17"/>
  <c r="H43" i="17"/>
  <c r="A43" i="17"/>
  <c r="H42" i="17"/>
  <c r="A42" i="17"/>
  <c r="H41" i="17"/>
  <c r="A41" i="17"/>
  <c r="H40" i="17"/>
  <c r="A40" i="17"/>
  <c r="H39" i="17"/>
  <c r="A39" i="17"/>
  <c r="A38" i="17"/>
  <c r="F88" i="12"/>
  <c r="F89" i="12"/>
  <c r="G65" i="15"/>
  <c r="H66" i="13"/>
  <c r="G65" i="14"/>
  <c r="H66" i="12"/>
  <c r="H66" i="2"/>
  <c r="G65" i="4"/>
  <c r="G65" i="3"/>
  <c r="F114" i="10"/>
  <c r="G114" i="10"/>
  <c r="H114" i="10"/>
  <c r="I121" i="13"/>
  <c r="G126" i="13" s="1"/>
  <c r="D121" i="13"/>
  <c r="G125" i="13" s="1"/>
  <c r="H50" i="4"/>
  <c r="H51" i="4"/>
  <c r="A50" i="4"/>
  <c r="A51" i="4"/>
  <c r="D16" i="10"/>
  <c r="E16" i="10"/>
  <c r="F16" i="10"/>
  <c r="I157" i="15"/>
  <c r="G162" i="15" s="1"/>
  <c r="D157" i="15"/>
  <c r="G161" i="15" s="1"/>
  <c r="J129" i="15"/>
  <c r="Q127" i="15"/>
  <c r="P127" i="15"/>
  <c r="O127" i="15"/>
  <c r="N127" i="15"/>
  <c r="Q126" i="15"/>
  <c r="P126" i="15"/>
  <c r="O126" i="15"/>
  <c r="N126" i="15"/>
  <c r="Q125" i="15"/>
  <c r="P125" i="15"/>
  <c r="O125" i="15"/>
  <c r="Q124" i="15"/>
  <c r="P124" i="15"/>
  <c r="O124" i="15"/>
  <c r="N124" i="15"/>
  <c r="Q123" i="15"/>
  <c r="P123" i="15"/>
  <c r="O123" i="15"/>
  <c r="N123" i="15"/>
  <c r="Q122" i="15"/>
  <c r="P122" i="15"/>
  <c r="O122" i="15"/>
  <c r="N122" i="15"/>
  <c r="Q121" i="15"/>
  <c r="P121" i="15"/>
  <c r="O121" i="15"/>
  <c r="N121" i="15"/>
  <c r="Q120" i="15"/>
  <c r="P120" i="15"/>
  <c r="O120" i="15"/>
  <c r="N120" i="15"/>
  <c r="Q119" i="15"/>
  <c r="P119" i="15"/>
  <c r="O119" i="15"/>
  <c r="N119" i="15"/>
  <c r="P118" i="15"/>
  <c r="O118" i="15"/>
  <c r="N118" i="15"/>
  <c r="Q117" i="15"/>
  <c r="P117" i="15"/>
  <c r="O117" i="15"/>
  <c r="N117" i="15"/>
  <c r="Q116" i="15"/>
  <c r="P116" i="15"/>
  <c r="O116" i="15"/>
  <c r="N116" i="15"/>
  <c r="Q112" i="15"/>
  <c r="P112" i="15"/>
  <c r="O112" i="15"/>
  <c r="N112" i="15"/>
  <c r="Q111" i="15"/>
  <c r="P111" i="15"/>
  <c r="O111" i="15"/>
  <c r="N111" i="15"/>
  <c r="Q110" i="15"/>
  <c r="P110" i="15"/>
  <c r="O110" i="15"/>
  <c r="N110" i="15"/>
  <c r="P109" i="15"/>
  <c r="O109" i="15"/>
  <c r="N109" i="15"/>
  <c r="Q108" i="15"/>
  <c r="P108" i="15"/>
  <c r="O108" i="15"/>
  <c r="N108" i="15"/>
  <c r="Q107" i="15"/>
  <c r="P107" i="15"/>
  <c r="O107" i="15"/>
  <c r="N107" i="15"/>
  <c r="Q106" i="15"/>
  <c r="P106" i="15"/>
  <c r="O106" i="15"/>
  <c r="N106" i="15"/>
  <c r="Q105" i="15"/>
  <c r="P105" i="15"/>
  <c r="O105" i="15"/>
  <c r="N105" i="15"/>
  <c r="Q104" i="15"/>
  <c r="P104" i="15"/>
  <c r="O104" i="15"/>
  <c r="N104" i="15"/>
  <c r="Q103" i="15"/>
  <c r="P103" i="15"/>
  <c r="O103" i="15"/>
  <c r="N103" i="15"/>
  <c r="P102" i="15"/>
  <c r="O102" i="15"/>
  <c r="N102" i="15"/>
  <c r="P101" i="15"/>
  <c r="O101" i="15"/>
  <c r="N101" i="15"/>
  <c r="Q100" i="15"/>
  <c r="P100" i="15"/>
  <c r="O100" i="15"/>
  <c r="N100" i="15"/>
  <c r="P99" i="15"/>
  <c r="O99" i="15"/>
  <c r="N99" i="15"/>
  <c r="F99" i="15"/>
  <c r="Q98" i="15"/>
  <c r="P98" i="15"/>
  <c r="O98" i="15"/>
  <c r="N98" i="15"/>
  <c r="P97" i="15"/>
  <c r="O97" i="15"/>
  <c r="N97" i="15"/>
  <c r="Q96" i="15"/>
  <c r="P96" i="15"/>
  <c r="O96" i="15"/>
  <c r="N96" i="15"/>
  <c r="Q95" i="15"/>
  <c r="P95" i="15"/>
  <c r="O95" i="15"/>
  <c r="N95" i="15"/>
  <c r="Q94" i="15"/>
  <c r="P94" i="15"/>
  <c r="O94" i="15"/>
  <c r="N94" i="15"/>
  <c r="Q93" i="15"/>
  <c r="P93" i="15"/>
  <c r="O93" i="15"/>
  <c r="N93" i="15"/>
  <c r="Q92" i="15"/>
  <c r="P92" i="15"/>
  <c r="O92" i="15"/>
  <c r="N92" i="15"/>
  <c r="Q91" i="15"/>
  <c r="P91" i="15"/>
  <c r="O91" i="15"/>
  <c r="N91" i="15"/>
  <c r="Q90" i="15"/>
  <c r="P90" i="15"/>
  <c r="O90" i="15"/>
  <c r="N90" i="15"/>
  <c r="Q89" i="15"/>
  <c r="P89" i="15"/>
  <c r="O89" i="15"/>
  <c r="N89" i="15"/>
  <c r="Q88" i="15"/>
  <c r="P88" i="15"/>
  <c r="O88" i="15"/>
  <c r="N88" i="15"/>
  <c r="Q87" i="15"/>
  <c r="P87" i="15"/>
  <c r="O87" i="15"/>
  <c r="N87" i="15"/>
  <c r="Q86" i="15"/>
  <c r="P86" i="15"/>
  <c r="O86" i="15"/>
  <c r="N86" i="15"/>
  <c r="Q85" i="15"/>
  <c r="P85" i="15"/>
  <c r="O85" i="15"/>
  <c r="Q84" i="15"/>
  <c r="P84" i="15"/>
  <c r="O84" i="15"/>
  <c r="Q83" i="15"/>
  <c r="P83" i="15"/>
  <c r="O83" i="15"/>
  <c r="H74" i="15"/>
  <c r="G85" i="15" s="1"/>
  <c r="H73" i="15"/>
  <c r="H70" i="15"/>
  <c r="G84" i="15" s="1"/>
  <c r="B68" i="15"/>
  <c r="F101" i="15" s="1"/>
  <c r="G67" i="15"/>
  <c r="H64" i="15"/>
  <c r="G62" i="15"/>
  <c r="G63" i="15" s="1"/>
  <c r="A58" i="15"/>
  <c r="A57" i="15"/>
  <c r="H56" i="15"/>
  <c r="A56" i="15"/>
  <c r="A55" i="15"/>
  <c r="A54" i="15"/>
  <c r="H51" i="15"/>
  <c r="A51" i="15"/>
  <c r="H50" i="15"/>
  <c r="A50" i="15"/>
  <c r="H49" i="15"/>
  <c r="A49" i="15"/>
  <c r="H48" i="15"/>
  <c r="A48" i="15"/>
  <c r="H47" i="15"/>
  <c r="A47" i="15"/>
  <c r="H46" i="15"/>
  <c r="A46" i="15"/>
  <c r="H45" i="15"/>
  <c r="A45" i="15"/>
  <c r="H44" i="15"/>
  <c r="A44" i="15"/>
  <c r="H43" i="15"/>
  <c r="A43" i="15"/>
  <c r="H42" i="15"/>
  <c r="A42" i="15"/>
  <c r="H41" i="15"/>
  <c r="A41" i="15"/>
  <c r="H40" i="15"/>
  <c r="A40" i="15"/>
  <c r="H39" i="15"/>
  <c r="A39" i="15"/>
  <c r="A38" i="15"/>
  <c r="A36" i="6"/>
  <c r="A14" i="6"/>
  <c r="F39" i="6"/>
  <c r="A24" i="6"/>
  <c r="A47" i="6"/>
  <c r="A45" i="6"/>
  <c r="A40" i="6"/>
  <c r="E39" i="6"/>
  <c r="A46" i="6"/>
  <c r="D39" i="6"/>
  <c r="A19" i="6"/>
  <c r="A20" i="6"/>
  <c r="A13" i="6"/>
  <c r="A15" i="6"/>
  <c r="A39" i="6"/>
  <c r="N134" i="21" l="1"/>
  <c r="J142" i="21" s="1"/>
  <c r="D155" i="21" s="1"/>
  <c r="E16" i="21"/>
  <c r="F158" i="21"/>
  <c r="E125" i="21"/>
  <c r="E127" i="21" s="1"/>
  <c r="E128" i="21" s="1"/>
  <c r="G129" i="21" s="1"/>
  <c r="H129" i="21" s="1"/>
  <c r="J129" i="21" s="1"/>
  <c r="Q129" i="21" s="1"/>
  <c r="E96" i="21"/>
  <c r="G97" i="21" s="1"/>
  <c r="H97" i="21" s="1"/>
  <c r="M91" i="19"/>
  <c r="I100" i="19" s="1"/>
  <c r="H52" i="17"/>
  <c r="B16" i="17" s="1"/>
  <c r="I67" i="17"/>
  <c r="F84" i="17" s="1"/>
  <c r="I67" i="18"/>
  <c r="F84" i="18" s="1"/>
  <c r="F116" i="18"/>
  <c r="G116" i="17"/>
  <c r="O91" i="17"/>
  <c r="I102" i="17" s="1"/>
  <c r="G114" i="17" s="1"/>
  <c r="E16" i="17" s="1"/>
  <c r="H52" i="18"/>
  <c r="H54" i="18" s="1"/>
  <c r="N92" i="18"/>
  <c r="I102" i="18" s="1"/>
  <c r="F115" i="18" s="1"/>
  <c r="D16" i="18" s="1"/>
  <c r="O92" i="18"/>
  <c r="I103" i="18" s="1"/>
  <c r="G115" i="18" s="1"/>
  <c r="E16" i="18" s="1"/>
  <c r="P92" i="18"/>
  <c r="I104" i="18" s="1"/>
  <c r="H115" i="18" s="1"/>
  <c r="H118" i="18" s="1"/>
  <c r="H69" i="18"/>
  <c r="H72" i="18" s="1"/>
  <c r="H75" i="18" s="1"/>
  <c r="F80" i="18" s="1"/>
  <c r="G80" i="18" s="1"/>
  <c r="G117" i="18"/>
  <c r="F83" i="18"/>
  <c r="N91" i="17"/>
  <c r="I101" i="17" s="1"/>
  <c r="F114" i="17" s="1"/>
  <c r="D16" i="17" s="1"/>
  <c r="P91" i="17"/>
  <c r="I103" i="17" s="1"/>
  <c r="H114" i="17" s="1"/>
  <c r="H117" i="17" s="1"/>
  <c r="H69" i="17"/>
  <c r="H72" i="17" s="1"/>
  <c r="H75" i="17" s="1"/>
  <c r="F80" i="17" s="1"/>
  <c r="G80" i="17" s="1"/>
  <c r="I75" i="17"/>
  <c r="F83" i="17"/>
  <c r="F126" i="13"/>
  <c r="E125" i="13"/>
  <c r="O128" i="15"/>
  <c r="J137" i="15" s="1"/>
  <c r="G147" i="15" s="1"/>
  <c r="P128" i="15"/>
  <c r="J138" i="15" s="1"/>
  <c r="G148" i="15" s="1"/>
  <c r="H52" i="15"/>
  <c r="G68" i="15"/>
  <c r="G69" i="15" s="1"/>
  <c r="G72" i="15" s="1"/>
  <c r="G75" i="15" s="1"/>
  <c r="G80" i="15" s="1"/>
  <c r="H80" i="15" s="1"/>
  <c r="H67" i="15"/>
  <c r="E91" i="15" s="1"/>
  <c r="E161" i="15"/>
  <c r="G83" i="15"/>
  <c r="E90" i="15"/>
  <c r="E120" i="15"/>
  <c r="E121" i="15" s="1"/>
  <c r="E124" i="15" s="1"/>
  <c r="E125" i="15" s="1"/>
  <c r="G125" i="15" s="1"/>
  <c r="E104" i="15"/>
  <c r="E105" i="15" s="1"/>
  <c r="E108" i="15" s="1"/>
  <c r="E109" i="15" s="1"/>
  <c r="G109" i="15" s="1"/>
  <c r="F162" i="15"/>
  <c r="E98" i="13"/>
  <c r="Q89" i="13"/>
  <c r="Q90" i="13"/>
  <c r="Q91" i="13"/>
  <c r="Q92" i="13"/>
  <c r="Q93" i="13"/>
  <c r="Q94" i="13"/>
  <c r="Q95" i="13"/>
  <c r="Q96" i="13"/>
  <c r="Q97" i="13"/>
  <c r="Q98" i="13"/>
  <c r="Q99" i="13"/>
  <c r="Q100" i="13"/>
  <c r="Q101" i="13"/>
  <c r="Q102" i="13"/>
  <c r="Q83" i="13"/>
  <c r="Q84" i="13"/>
  <c r="Q85" i="13"/>
  <c r="Q86" i="13"/>
  <c r="Q87" i="13"/>
  <c r="N84" i="13"/>
  <c r="O84" i="13"/>
  <c r="P84" i="13"/>
  <c r="N85" i="13"/>
  <c r="O85" i="13"/>
  <c r="P85" i="13"/>
  <c r="N86" i="13"/>
  <c r="O86" i="13"/>
  <c r="P86" i="13"/>
  <c r="N87" i="13"/>
  <c r="O87" i="13"/>
  <c r="P87" i="13"/>
  <c r="N88" i="13"/>
  <c r="O88" i="13"/>
  <c r="P88" i="13"/>
  <c r="N89" i="13"/>
  <c r="O89" i="13"/>
  <c r="P89" i="13"/>
  <c r="N90" i="13"/>
  <c r="O90" i="13"/>
  <c r="P90" i="13"/>
  <c r="N91" i="13"/>
  <c r="O91" i="13"/>
  <c r="P91" i="13"/>
  <c r="N92" i="13"/>
  <c r="O92" i="13"/>
  <c r="P92" i="13"/>
  <c r="N93" i="13"/>
  <c r="O93" i="13"/>
  <c r="P93" i="13"/>
  <c r="N94" i="13"/>
  <c r="O94" i="13"/>
  <c r="P94" i="13"/>
  <c r="N95" i="13"/>
  <c r="O95" i="13"/>
  <c r="P95" i="13"/>
  <c r="N96" i="13"/>
  <c r="O96" i="13"/>
  <c r="P96" i="13"/>
  <c r="N97" i="13"/>
  <c r="O97" i="13"/>
  <c r="P97" i="13"/>
  <c r="N98" i="13"/>
  <c r="O98" i="13"/>
  <c r="P98" i="13"/>
  <c r="N99" i="13"/>
  <c r="O99" i="13"/>
  <c r="P99" i="13"/>
  <c r="N100" i="13"/>
  <c r="O100" i="13"/>
  <c r="P100" i="13"/>
  <c r="N101" i="13"/>
  <c r="O101" i="13"/>
  <c r="P101" i="13"/>
  <c r="N102" i="13"/>
  <c r="O102" i="13"/>
  <c r="P102" i="13"/>
  <c r="M95" i="13"/>
  <c r="M96" i="13"/>
  <c r="M97" i="13"/>
  <c r="M98" i="13"/>
  <c r="M99" i="13"/>
  <c r="M101" i="13"/>
  <c r="F96" i="13"/>
  <c r="E48" i="6"/>
  <c r="E47" i="6"/>
  <c r="D48" i="6"/>
  <c r="D47" i="6"/>
  <c r="E42" i="6"/>
  <c r="B47" i="6"/>
  <c r="H54" i="17" l="1"/>
  <c r="D99" i="21"/>
  <c r="H99" i="21" s="1"/>
  <c r="J97" i="21"/>
  <c r="D101" i="21"/>
  <c r="H101" i="21" s="1"/>
  <c r="D158" i="21"/>
  <c r="C16" i="21"/>
  <c r="E115" i="19"/>
  <c r="G83" i="18"/>
  <c r="I75" i="18"/>
  <c r="G89" i="18"/>
  <c r="G117" i="17"/>
  <c r="G86" i="18"/>
  <c r="B16" i="18"/>
  <c r="G118" i="18"/>
  <c r="F118" i="18"/>
  <c r="F16" i="18"/>
  <c r="G90" i="18"/>
  <c r="G85" i="18"/>
  <c r="G84" i="18"/>
  <c r="H80" i="18"/>
  <c r="I80" i="18" s="1"/>
  <c r="I93" i="18"/>
  <c r="G85" i="17"/>
  <c r="G84" i="17"/>
  <c r="G83" i="17"/>
  <c r="G89" i="17"/>
  <c r="F16" i="17"/>
  <c r="F117" i="17"/>
  <c r="G88" i="17"/>
  <c r="H80" i="17"/>
  <c r="I80" i="17" s="1"/>
  <c r="I92" i="17"/>
  <c r="G86" i="17"/>
  <c r="J130" i="15"/>
  <c r="B16" i="15"/>
  <c r="H75" i="15"/>
  <c r="I84" i="15"/>
  <c r="I85" i="15"/>
  <c r="H83" i="15"/>
  <c r="H125" i="15"/>
  <c r="H54" i="15"/>
  <c r="I83" i="15"/>
  <c r="I80" i="15"/>
  <c r="J80" i="15" s="1"/>
  <c r="E111" i="15"/>
  <c r="E113" i="15" s="1"/>
  <c r="E92" i="15"/>
  <c r="E93" i="15" s="1"/>
  <c r="H109" i="15"/>
  <c r="J109" i="15" s="1"/>
  <c r="Q109" i="15" s="1"/>
  <c r="H84" i="15"/>
  <c r="H85" i="15"/>
  <c r="B48" i="6"/>
  <c r="F48" i="6"/>
  <c r="C42" i="6"/>
  <c r="B46" i="6"/>
  <c r="F47" i="6"/>
  <c r="Q97" i="21" l="1"/>
  <c r="H102" i="21"/>
  <c r="J102" i="21" s="1"/>
  <c r="Q102" i="21" s="1"/>
  <c r="C16" i="19"/>
  <c r="E118" i="19"/>
  <c r="H86" i="18"/>
  <c r="I86" i="18" s="1"/>
  <c r="M86" i="18" s="1"/>
  <c r="H85" i="18"/>
  <c r="I85" i="18" s="1"/>
  <c r="M85" i="18" s="1"/>
  <c r="H84" i="18"/>
  <c r="I84" i="18" s="1"/>
  <c r="M84" i="18" s="1"/>
  <c r="H83" i="18"/>
  <c r="I83" i="18" s="1"/>
  <c r="M83" i="18" s="1"/>
  <c r="I95" i="18"/>
  <c r="H86" i="17"/>
  <c r="I86" i="17" s="1"/>
  <c r="M86" i="17" s="1"/>
  <c r="H85" i="17"/>
  <c r="I85" i="17" s="1"/>
  <c r="M85" i="17" s="1"/>
  <c r="H84" i="17"/>
  <c r="I84" i="17" s="1"/>
  <c r="M84" i="17" s="1"/>
  <c r="H83" i="17"/>
  <c r="I83" i="17" s="1"/>
  <c r="M83" i="17" s="1"/>
  <c r="I94" i="17"/>
  <c r="J85" i="15"/>
  <c r="N85" i="15" s="1"/>
  <c r="J83" i="15"/>
  <c r="N83" i="15" s="1"/>
  <c r="J84" i="15"/>
  <c r="N84" i="15" s="1"/>
  <c r="E96" i="15"/>
  <c r="E97" i="15" s="1"/>
  <c r="G97" i="15" s="1"/>
  <c r="H97" i="15" s="1"/>
  <c r="E114" i="15"/>
  <c r="E116" i="15" s="1"/>
  <c r="E117" i="15" s="1"/>
  <c r="E118" i="15" s="1"/>
  <c r="G118" i="15" s="1"/>
  <c r="H118" i="15" s="1"/>
  <c r="J118" i="15" s="1"/>
  <c r="Q118" i="15" s="1"/>
  <c r="I147" i="14"/>
  <c r="G152" i="14" s="1"/>
  <c r="D147" i="14"/>
  <c r="G151" i="14" s="1"/>
  <c r="J130" i="14"/>
  <c r="Q128" i="14"/>
  <c r="P128" i="14"/>
  <c r="O128" i="14"/>
  <c r="N128" i="14"/>
  <c r="Q127" i="14"/>
  <c r="P127" i="14"/>
  <c r="O127" i="14"/>
  <c r="N127" i="14"/>
  <c r="Q126" i="14"/>
  <c r="P126" i="14"/>
  <c r="N126" i="14"/>
  <c r="Q125" i="14"/>
  <c r="P125" i="14"/>
  <c r="O125" i="14"/>
  <c r="N125" i="14"/>
  <c r="Q124" i="14"/>
  <c r="P124" i="14"/>
  <c r="O124" i="14"/>
  <c r="N124" i="14"/>
  <c r="Q123" i="14"/>
  <c r="P123" i="14"/>
  <c r="O123" i="14"/>
  <c r="N123" i="14"/>
  <c r="Q122" i="14"/>
  <c r="P122" i="14"/>
  <c r="O122" i="14"/>
  <c r="N122" i="14"/>
  <c r="Q121" i="14"/>
  <c r="P121" i="14"/>
  <c r="O121" i="14"/>
  <c r="N121" i="14"/>
  <c r="Q120" i="14"/>
  <c r="P120" i="14"/>
  <c r="O120" i="14"/>
  <c r="N120" i="14"/>
  <c r="P119" i="14"/>
  <c r="O119" i="14"/>
  <c r="N119" i="14"/>
  <c r="Q118" i="14"/>
  <c r="P118" i="14"/>
  <c r="O118" i="14"/>
  <c r="N118" i="14"/>
  <c r="Q117" i="14"/>
  <c r="P117" i="14"/>
  <c r="O117" i="14"/>
  <c r="N117" i="14"/>
  <c r="Q113" i="14"/>
  <c r="P113" i="14"/>
  <c r="O113" i="14"/>
  <c r="N113" i="14"/>
  <c r="Q112" i="14"/>
  <c r="P112" i="14"/>
  <c r="O112" i="14"/>
  <c r="N112" i="14"/>
  <c r="Q111" i="14"/>
  <c r="P111" i="14"/>
  <c r="O111" i="14"/>
  <c r="N111" i="14"/>
  <c r="P110" i="14"/>
  <c r="O110" i="14"/>
  <c r="N110" i="14"/>
  <c r="Q109" i="14"/>
  <c r="P109" i="14"/>
  <c r="O109" i="14"/>
  <c r="N109" i="14"/>
  <c r="Q108" i="14"/>
  <c r="P108" i="14"/>
  <c r="O108" i="14"/>
  <c r="N108" i="14"/>
  <c r="Q107" i="14"/>
  <c r="P107" i="14"/>
  <c r="O107" i="14"/>
  <c r="N107" i="14"/>
  <c r="Q106" i="14"/>
  <c r="P106" i="14"/>
  <c r="O106" i="14"/>
  <c r="N106" i="14"/>
  <c r="Q105" i="14"/>
  <c r="P105" i="14"/>
  <c r="O105" i="14"/>
  <c r="N105" i="14"/>
  <c r="Q104" i="14"/>
  <c r="P104" i="14"/>
  <c r="O104" i="14"/>
  <c r="N104" i="14"/>
  <c r="Q103" i="14"/>
  <c r="P103" i="14"/>
  <c r="O103" i="14"/>
  <c r="N103" i="14"/>
  <c r="P102" i="14"/>
  <c r="O102" i="14"/>
  <c r="N102" i="14"/>
  <c r="P101" i="14"/>
  <c r="O101" i="14"/>
  <c r="N101" i="14"/>
  <c r="Q100" i="14"/>
  <c r="P100" i="14"/>
  <c r="O100" i="14"/>
  <c r="N100" i="14"/>
  <c r="P99" i="14"/>
  <c r="O99" i="14"/>
  <c r="N99" i="14"/>
  <c r="F99" i="14"/>
  <c r="Q98" i="14"/>
  <c r="P98" i="14"/>
  <c r="O98" i="14"/>
  <c r="N98" i="14"/>
  <c r="P97" i="14"/>
  <c r="O97" i="14"/>
  <c r="N97" i="14"/>
  <c r="Q96" i="14"/>
  <c r="P96" i="14"/>
  <c r="O96" i="14"/>
  <c r="N96" i="14"/>
  <c r="Q95" i="14"/>
  <c r="P95" i="14"/>
  <c r="O95" i="14"/>
  <c r="N95" i="14"/>
  <c r="Q94" i="14"/>
  <c r="P94" i="14"/>
  <c r="O94" i="14"/>
  <c r="N94" i="14"/>
  <c r="Q93" i="14"/>
  <c r="P93" i="14"/>
  <c r="O93" i="14"/>
  <c r="N93" i="14"/>
  <c r="Q92" i="14"/>
  <c r="P92" i="14"/>
  <c r="O92" i="14"/>
  <c r="N92" i="14"/>
  <c r="Q91" i="14"/>
  <c r="P91" i="14"/>
  <c r="O91" i="14"/>
  <c r="N91" i="14"/>
  <c r="Q90" i="14"/>
  <c r="P90" i="14"/>
  <c r="O90" i="14"/>
  <c r="N90" i="14"/>
  <c r="Q89" i="14"/>
  <c r="P89" i="14"/>
  <c r="O89" i="14"/>
  <c r="N89" i="14"/>
  <c r="Q88" i="14"/>
  <c r="P88" i="14"/>
  <c r="O88" i="14"/>
  <c r="N88" i="14"/>
  <c r="Q87" i="14"/>
  <c r="P87" i="14"/>
  <c r="O87" i="14"/>
  <c r="N87" i="14"/>
  <c r="Q86" i="14"/>
  <c r="P86" i="14"/>
  <c r="O86" i="14"/>
  <c r="N86" i="14"/>
  <c r="Q85" i="14"/>
  <c r="P85" i="14"/>
  <c r="O85" i="14"/>
  <c r="Q84" i="14"/>
  <c r="P84" i="14"/>
  <c r="O84" i="14"/>
  <c r="Q83" i="14"/>
  <c r="P83" i="14"/>
  <c r="O83" i="14"/>
  <c r="H74" i="14"/>
  <c r="G85" i="14" s="1"/>
  <c r="H73" i="14"/>
  <c r="H70" i="14"/>
  <c r="G84" i="14" s="1"/>
  <c r="E68" i="14"/>
  <c r="F101" i="14" s="1"/>
  <c r="G67" i="14"/>
  <c r="H64" i="14"/>
  <c r="G83" i="14" s="1"/>
  <c r="G62" i="14"/>
  <c r="G63" i="14" s="1"/>
  <c r="A58" i="14"/>
  <c r="A57" i="14"/>
  <c r="H56" i="14"/>
  <c r="A56" i="14"/>
  <c r="A55" i="14"/>
  <c r="A54" i="14"/>
  <c r="H51" i="14"/>
  <c r="A51" i="14"/>
  <c r="H50" i="14"/>
  <c r="A50" i="14"/>
  <c r="H49" i="14"/>
  <c r="A49" i="14"/>
  <c r="H48" i="14"/>
  <c r="A48" i="14"/>
  <c r="H47" i="14"/>
  <c r="A47" i="14"/>
  <c r="H46" i="14"/>
  <c r="A46" i="14"/>
  <c r="H45" i="14"/>
  <c r="A45" i="14"/>
  <c r="H44" i="14"/>
  <c r="A44" i="14"/>
  <c r="H43" i="14"/>
  <c r="A43" i="14"/>
  <c r="H42" i="14"/>
  <c r="A42" i="14"/>
  <c r="H41" i="14"/>
  <c r="A41" i="14"/>
  <c r="H40" i="14"/>
  <c r="A40" i="14"/>
  <c r="H39" i="14"/>
  <c r="A39" i="14"/>
  <c r="A38" i="14"/>
  <c r="C41" i="6"/>
  <c r="D101" i="15" l="1"/>
  <c r="H101" i="15" s="1"/>
  <c r="D99" i="15"/>
  <c r="H99" i="15" s="1"/>
  <c r="J97" i="15"/>
  <c r="H52" i="14"/>
  <c r="B16" i="14" s="1"/>
  <c r="P129" i="14"/>
  <c r="J139" i="14" s="1"/>
  <c r="E105" i="14"/>
  <c r="E106" i="14" s="1"/>
  <c r="E109" i="14" s="1"/>
  <c r="E110" i="14" s="1"/>
  <c r="G110" i="14" s="1"/>
  <c r="E90" i="14"/>
  <c r="E121" i="14"/>
  <c r="E122" i="14" s="1"/>
  <c r="E125" i="14" s="1"/>
  <c r="E126" i="14" s="1"/>
  <c r="G126" i="14" s="1"/>
  <c r="F152" i="14"/>
  <c r="G68" i="14"/>
  <c r="H67" i="14" s="1"/>
  <c r="E151" i="14"/>
  <c r="I65" i="13"/>
  <c r="F83" i="13" s="1"/>
  <c r="M88" i="13"/>
  <c r="M89" i="13"/>
  <c r="M90" i="13"/>
  <c r="M91" i="13"/>
  <c r="M92" i="13"/>
  <c r="M93" i="13"/>
  <c r="Q88" i="13"/>
  <c r="M87" i="13"/>
  <c r="P83" i="13"/>
  <c r="O83" i="13"/>
  <c r="N83" i="13"/>
  <c r="I74" i="13"/>
  <c r="F86" i="13" s="1"/>
  <c r="I70" i="13"/>
  <c r="F85" i="13" s="1"/>
  <c r="C68" i="13"/>
  <c r="H68" i="13" s="1"/>
  <c r="H67" i="13"/>
  <c r="H63" i="13"/>
  <c r="H64" i="13" s="1"/>
  <c r="E89" i="13" s="1"/>
  <c r="E90" i="13" s="1"/>
  <c r="A58" i="13"/>
  <c r="H57" i="13"/>
  <c r="A57" i="13"/>
  <c r="A56" i="13"/>
  <c r="A55" i="13"/>
  <c r="H51" i="13"/>
  <c r="A51" i="13"/>
  <c r="H50" i="13"/>
  <c r="A50" i="13"/>
  <c r="H49" i="13"/>
  <c r="A49" i="13"/>
  <c r="H48" i="13"/>
  <c r="A48" i="13"/>
  <c r="H47" i="13"/>
  <c r="A47" i="13"/>
  <c r="H46" i="13"/>
  <c r="A46" i="13"/>
  <c r="H45" i="13"/>
  <c r="A45" i="13"/>
  <c r="H44" i="13"/>
  <c r="A44" i="13"/>
  <c r="H43" i="13"/>
  <c r="A43" i="13"/>
  <c r="H42" i="13"/>
  <c r="A42" i="13"/>
  <c r="H41" i="13"/>
  <c r="A41" i="13"/>
  <c r="H40" i="13"/>
  <c r="A40" i="13"/>
  <c r="H39" i="13"/>
  <c r="A39" i="13"/>
  <c r="A38" i="13"/>
  <c r="B44" i="6"/>
  <c r="G69" i="14" l="1"/>
  <c r="G72" i="14" s="1"/>
  <c r="G75" i="14" s="1"/>
  <c r="G80" i="14" s="1"/>
  <c r="H80" i="14" s="1"/>
  <c r="Q97" i="15"/>
  <c r="H102" i="15"/>
  <c r="J102" i="15" s="1"/>
  <c r="Q102" i="15" s="1"/>
  <c r="F150" i="14"/>
  <c r="E16" i="14" s="1"/>
  <c r="I85" i="14"/>
  <c r="I67" i="13"/>
  <c r="F84" i="13" s="1"/>
  <c r="E93" i="13"/>
  <c r="E94" i="13" s="1"/>
  <c r="E96" i="13"/>
  <c r="E99" i="13" s="1"/>
  <c r="E100" i="13" s="1"/>
  <c r="J131" i="14"/>
  <c r="I84" i="14"/>
  <c r="I83" i="14"/>
  <c r="I80" i="14"/>
  <c r="H54" i="14"/>
  <c r="H75" i="14"/>
  <c r="E91" i="14"/>
  <c r="E92" i="14"/>
  <c r="E93" i="14" s="1"/>
  <c r="E112" i="14"/>
  <c r="E114" i="14" s="1"/>
  <c r="H69" i="13"/>
  <c r="H72" i="13" s="1"/>
  <c r="H75" i="13" s="1"/>
  <c r="F80" i="13" s="1"/>
  <c r="G80" i="13" s="1"/>
  <c r="I103" i="13" s="1"/>
  <c r="I113" i="13"/>
  <c r="I112" i="13"/>
  <c r="I114" i="13"/>
  <c r="H52" i="13"/>
  <c r="E44" i="6"/>
  <c r="H85" i="14" l="1"/>
  <c r="J85" i="14" s="1"/>
  <c r="N85" i="14" s="1"/>
  <c r="H84" i="14"/>
  <c r="H83" i="14"/>
  <c r="H126" i="14"/>
  <c r="H110" i="14"/>
  <c r="J110" i="14" s="1"/>
  <c r="Q110" i="14" s="1"/>
  <c r="J80" i="14"/>
  <c r="G124" i="13"/>
  <c r="E149" i="15"/>
  <c r="E124" i="13"/>
  <c r="E147" i="15"/>
  <c r="J147" i="15" s="1"/>
  <c r="E160" i="15" s="1"/>
  <c r="F124" i="13"/>
  <c r="E148" i="15"/>
  <c r="J148" i="15" s="1"/>
  <c r="F160" i="15" s="1"/>
  <c r="F153" i="14"/>
  <c r="H55" i="13"/>
  <c r="B16" i="13"/>
  <c r="J83" i="14"/>
  <c r="N83" i="14" s="1"/>
  <c r="I75" i="13"/>
  <c r="G100" i="13"/>
  <c r="J84" i="14"/>
  <c r="N84" i="14" s="1"/>
  <c r="E115" i="14"/>
  <c r="E117" i="14" s="1"/>
  <c r="E118" i="14" s="1"/>
  <c r="E119" i="14" s="1"/>
  <c r="G119" i="14" s="1"/>
  <c r="H119" i="14" s="1"/>
  <c r="J119" i="14" s="1"/>
  <c r="Q119" i="14" s="1"/>
  <c r="E96" i="14"/>
  <c r="E97" i="14" s="1"/>
  <c r="G97" i="14" s="1"/>
  <c r="H97" i="14" s="1"/>
  <c r="G83" i="13"/>
  <c r="G94" i="13"/>
  <c r="G86" i="13"/>
  <c r="G84" i="13"/>
  <c r="G85" i="13"/>
  <c r="H80" i="13"/>
  <c r="I80" i="13" s="1"/>
  <c r="N122" i="4"/>
  <c r="O122" i="4"/>
  <c r="P122" i="4"/>
  <c r="Q122" i="4"/>
  <c r="N123" i="4"/>
  <c r="O123" i="4"/>
  <c r="P123" i="4"/>
  <c r="Q123" i="4"/>
  <c r="N124" i="4"/>
  <c r="O124" i="4"/>
  <c r="P124" i="4"/>
  <c r="Q124" i="4"/>
  <c r="N125" i="4"/>
  <c r="O125" i="4"/>
  <c r="P125" i="4"/>
  <c r="Q125" i="4"/>
  <c r="N126" i="4"/>
  <c r="O126" i="4"/>
  <c r="P126" i="4"/>
  <c r="Q126" i="4"/>
  <c r="N127" i="4"/>
  <c r="O127" i="4"/>
  <c r="P127" i="4"/>
  <c r="Q127" i="4"/>
  <c r="N128" i="4"/>
  <c r="O128" i="4"/>
  <c r="P128" i="4"/>
  <c r="Q128" i="4"/>
  <c r="N129" i="4"/>
  <c r="O129" i="4"/>
  <c r="P129" i="4"/>
  <c r="N130" i="4"/>
  <c r="O130" i="4"/>
  <c r="P130" i="4"/>
  <c r="Q130" i="4"/>
  <c r="N131" i="4"/>
  <c r="O131" i="4"/>
  <c r="P131" i="4"/>
  <c r="Q131" i="4"/>
  <c r="N132" i="4"/>
  <c r="O132" i="4"/>
  <c r="P132" i="4"/>
  <c r="Q132" i="4"/>
  <c r="N133" i="4"/>
  <c r="O133" i="4"/>
  <c r="P133" i="4"/>
  <c r="Q133" i="4"/>
  <c r="B45" i="6"/>
  <c r="N129" i="14" l="1"/>
  <c r="J137" i="14" s="1"/>
  <c r="D150" i="14" s="1"/>
  <c r="E163" i="15"/>
  <c r="D16" i="15"/>
  <c r="E127" i="13"/>
  <c r="D16" i="13"/>
  <c r="G127" i="13"/>
  <c r="F16" i="13"/>
  <c r="E16" i="15"/>
  <c r="F163" i="15"/>
  <c r="F127" i="13"/>
  <c r="E16" i="13"/>
  <c r="D101" i="14"/>
  <c r="H101" i="14" s="1"/>
  <c r="D99" i="14"/>
  <c r="H99" i="14" s="1"/>
  <c r="J97" i="14"/>
  <c r="H86" i="13"/>
  <c r="I86" i="13" s="1"/>
  <c r="M86" i="13" s="1"/>
  <c r="H85" i="13"/>
  <c r="I85" i="13" s="1"/>
  <c r="M85" i="13" s="1"/>
  <c r="I105" i="13"/>
  <c r="H84" i="13"/>
  <c r="I84" i="13" s="1"/>
  <c r="M84" i="13" s="1"/>
  <c r="H83" i="13"/>
  <c r="I83" i="13" s="1"/>
  <c r="M83" i="13" s="1"/>
  <c r="E110" i="4"/>
  <c r="F45" i="6"/>
  <c r="E46" i="6"/>
  <c r="E45" i="6"/>
  <c r="D46" i="6"/>
  <c r="D45" i="6"/>
  <c r="D153" i="14" l="1"/>
  <c r="C16" i="14"/>
  <c r="Q97" i="14"/>
  <c r="H102" i="14"/>
  <c r="J102" i="14" s="1"/>
  <c r="Q102" i="14" s="1"/>
  <c r="C44" i="6"/>
  <c r="H111" i="10" l="1"/>
  <c r="H111" i="12"/>
  <c r="C111" i="12"/>
  <c r="F115" i="12" s="1"/>
  <c r="P90" i="12"/>
  <c r="O90" i="12"/>
  <c r="N90" i="12"/>
  <c r="M90" i="12"/>
  <c r="O89" i="12"/>
  <c r="N89" i="12"/>
  <c r="O88" i="12"/>
  <c r="N88" i="12"/>
  <c r="P87" i="12"/>
  <c r="O87" i="12"/>
  <c r="N87" i="12"/>
  <c r="M87" i="12"/>
  <c r="P86" i="12"/>
  <c r="O86" i="12"/>
  <c r="N86" i="12"/>
  <c r="P85" i="12"/>
  <c r="O85" i="12"/>
  <c r="N85" i="12"/>
  <c r="P84" i="12"/>
  <c r="O84" i="12"/>
  <c r="N84" i="12"/>
  <c r="P83" i="12"/>
  <c r="O83" i="12"/>
  <c r="N83" i="12"/>
  <c r="I74" i="12"/>
  <c r="F86" i="12" s="1"/>
  <c r="I70" i="12"/>
  <c r="C68" i="12"/>
  <c r="H68" i="12" s="1"/>
  <c r="H67" i="12"/>
  <c r="I65" i="12"/>
  <c r="F83" i="12" s="1"/>
  <c r="H63" i="12"/>
  <c r="H64" i="12" s="1"/>
  <c r="A57" i="12"/>
  <c r="H56" i="12"/>
  <c r="A56" i="12"/>
  <c r="A55" i="12"/>
  <c r="A54" i="12"/>
  <c r="H51" i="12"/>
  <c r="A51" i="12"/>
  <c r="H50" i="12"/>
  <c r="A50" i="12"/>
  <c r="H49" i="12"/>
  <c r="A49" i="12"/>
  <c r="H48" i="12"/>
  <c r="A48" i="12"/>
  <c r="H47" i="12"/>
  <c r="A47" i="12"/>
  <c r="H46" i="12"/>
  <c r="A46" i="12"/>
  <c r="H45" i="12"/>
  <c r="A45" i="12"/>
  <c r="H44" i="12"/>
  <c r="A44" i="12"/>
  <c r="H43" i="12"/>
  <c r="A43" i="12"/>
  <c r="H42" i="12"/>
  <c r="A42" i="12"/>
  <c r="H41" i="12"/>
  <c r="A41" i="12"/>
  <c r="H40" i="12"/>
  <c r="A40" i="12"/>
  <c r="H39" i="12"/>
  <c r="A39" i="12"/>
  <c r="A38" i="12"/>
  <c r="I67" i="12" l="1"/>
  <c r="H115" i="12"/>
  <c r="H69" i="12"/>
  <c r="H72" i="12" s="1"/>
  <c r="H75" i="12" s="1"/>
  <c r="F80" i="12" s="1"/>
  <c r="G89" i="12" s="1"/>
  <c r="F85" i="12"/>
  <c r="I75" i="12"/>
  <c r="H52" i="12"/>
  <c r="N91" i="12"/>
  <c r="I101" i="12" s="1"/>
  <c r="O91" i="12"/>
  <c r="I102" i="12" s="1"/>
  <c r="F84" i="12"/>
  <c r="G116" i="12"/>
  <c r="H116" i="12"/>
  <c r="B29" i="6"/>
  <c r="G39" i="11"/>
  <c r="H54" i="12" l="1"/>
  <c r="B16" i="12"/>
  <c r="G88" i="12"/>
  <c r="G85" i="12"/>
  <c r="G84" i="12"/>
  <c r="G86" i="12"/>
  <c r="G83" i="12"/>
  <c r="G80" i="12"/>
  <c r="H80" i="12" s="1"/>
  <c r="I80" i="12" s="1"/>
  <c r="G114" i="12"/>
  <c r="F114" i="12"/>
  <c r="P88" i="12"/>
  <c r="P90" i="10"/>
  <c r="O90" i="10"/>
  <c r="N90" i="10"/>
  <c r="M90" i="10"/>
  <c r="P89" i="10"/>
  <c r="O89" i="10"/>
  <c r="N89" i="10"/>
  <c r="P88" i="10"/>
  <c r="O88" i="10"/>
  <c r="N88" i="10"/>
  <c r="P87" i="10"/>
  <c r="O87" i="10"/>
  <c r="N87" i="10"/>
  <c r="M87" i="10"/>
  <c r="P86" i="10"/>
  <c r="O86" i="10"/>
  <c r="N86" i="10"/>
  <c r="P85" i="10"/>
  <c r="O85" i="10"/>
  <c r="N85" i="10"/>
  <c r="P84" i="10"/>
  <c r="O84" i="10"/>
  <c r="N84" i="10"/>
  <c r="P83" i="10"/>
  <c r="O83" i="10"/>
  <c r="N83" i="10"/>
  <c r="N84" i="2"/>
  <c r="O84" i="2"/>
  <c r="P84" i="2"/>
  <c r="N85" i="2"/>
  <c r="O85" i="2"/>
  <c r="P85" i="2"/>
  <c r="N86" i="2"/>
  <c r="O86" i="2"/>
  <c r="P86" i="2"/>
  <c r="M87" i="2"/>
  <c r="N87" i="2"/>
  <c r="O87" i="2"/>
  <c r="P87" i="2"/>
  <c r="M88" i="2"/>
  <c r="N88" i="2"/>
  <c r="O88" i="2"/>
  <c r="M89" i="2"/>
  <c r="N89" i="2"/>
  <c r="O89" i="2"/>
  <c r="M90" i="2"/>
  <c r="N90" i="2"/>
  <c r="O90" i="2"/>
  <c r="P90" i="2"/>
  <c r="P83" i="2"/>
  <c r="O83" i="2"/>
  <c r="N83" i="2"/>
  <c r="Q145" i="4"/>
  <c r="P145" i="4"/>
  <c r="O145" i="4"/>
  <c r="N145" i="4"/>
  <c r="P144" i="4"/>
  <c r="O144" i="4"/>
  <c r="N144" i="4"/>
  <c r="Q143" i="4"/>
  <c r="P143" i="4"/>
  <c r="O143" i="4"/>
  <c r="N143" i="4"/>
  <c r="Q142" i="4"/>
  <c r="P142" i="4"/>
  <c r="O142" i="4"/>
  <c r="N142" i="4"/>
  <c r="Q141" i="4"/>
  <c r="P141" i="4"/>
  <c r="O141" i="4"/>
  <c r="N141" i="4"/>
  <c r="Q140" i="4"/>
  <c r="P140" i="4"/>
  <c r="O140" i="4"/>
  <c r="N140" i="4"/>
  <c r="Q139" i="4"/>
  <c r="P139" i="4"/>
  <c r="O139" i="4"/>
  <c r="N139" i="4"/>
  <c r="Q138" i="4"/>
  <c r="P138" i="4"/>
  <c r="O138" i="4"/>
  <c r="N138" i="4"/>
  <c r="Q137" i="4"/>
  <c r="P137" i="4"/>
  <c r="O137" i="4"/>
  <c r="N137" i="4"/>
  <c r="Q136" i="4"/>
  <c r="O136" i="4"/>
  <c r="N136" i="4"/>
  <c r="Q135" i="4"/>
  <c r="P135" i="4"/>
  <c r="O135" i="4"/>
  <c r="N135" i="4"/>
  <c r="Q134" i="4"/>
  <c r="P134" i="4"/>
  <c r="O134" i="4"/>
  <c r="N134" i="4"/>
  <c r="Q121" i="4"/>
  <c r="P121" i="4"/>
  <c r="O121" i="4"/>
  <c r="N121" i="4"/>
  <c r="P120" i="4"/>
  <c r="O120" i="4"/>
  <c r="N120" i="4"/>
  <c r="Q119" i="4"/>
  <c r="P119" i="4"/>
  <c r="O119" i="4"/>
  <c r="N119" i="4"/>
  <c r="Q118" i="4"/>
  <c r="P118" i="4"/>
  <c r="O118" i="4"/>
  <c r="N118" i="4"/>
  <c r="Q117" i="4"/>
  <c r="P117" i="4"/>
  <c r="O117" i="4"/>
  <c r="N117" i="4"/>
  <c r="Q116" i="4"/>
  <c r="P116" i="4"/>
  <c r="O116" i="4"/>
  <c r="N116" i="4"/>
  <c r="Q115" i="4"/>
  <c r="P115" i="4"/>
  <c r="O115" i="4"/>
  <c r="N115" i="4"/>
  <c r="Q114" i="4"/>
  <c r="P114" i="4"/>
  <c r="O114" i="4"/>
  <c r="N114" i="4"/>
  <c r="Q113" i="4"/>
  <c r="P113" i="4"/>
  <c r="O113" i="4"/>
  <c r="Q112" i="4"/>
  <c r="O112" i="4"/>
  <c r="N112" i="4"/>
  <c r="Q111" i="4"/>
  <c r="P111" i="4"/>
  <c r="O111" i="4"/>
  <c r="N111" i="4"/>
  <c r="Q110" i="4"/>
  <c r="O110" i="4"/>
  <c r="N110" i="4"/>
  <c r="Q109" i="4"/>
  <c r="P109" i="4"/>
  <c r="O109" i="4"/>
  <c r="N109" i="4"/>
  <c r="P108" i="4"/>
  <c r="O108" i="4"/>
  <c r="N108" i="4"/>
  <c r="Q107" i="4"/>
  <c r="P107" i="4"/>
  <c r="O107" i="4"/>
  <c r="N107" i="4"/>
  <c r="Q106" i="4"/>
  <c r="P106" i="4"/>
  <c r="O106" i="4"/>
  <c r="N106" i="4"/>
  <c r="Q105" i="4"/>
  <c r="P105" i="4"/>
  <c r="O105" i="4"/>
  <c r="N105" i="4"/>
  <c r="Q104" i="4"/>
  <c r="P104" i="4"/>
  <c r="O104" i="4"/>
  <c r="N104" i="4"/>
  <c r="Q103" i="4"/>
  <c r="P103" i="4"/>
  <c r="O103" i="4"/>
  <c r="N103" i="4"/>
  <c r="P102" i="4"/>
  <c r="O102" i="4"/>
  <c r="N102" i="4"/>
  <c r="P101" i="4"/>
  <c r="O101" i="4"/>
  <c r="N101" i="4"/>
  <c r="Q100" i="4"/>
  <c r="P100" i="4"/>
  <c r="O100" i="4"/>
  <c r="N100" i="4"/>
  <c r="P99" i="4"/>
  <c r="O99" i="4"/>
  <c r="N99" i="4"/>
  <c r="Q98" i="4"/>
  <c r="P98" i="4"/>
  <c r="O98" i="4"/>
  <c r="N98" i="4"/>
  <c r="P97" i="4"/>
  <c r="O97" i="4"/>
  <c r="N97" i="4"/>
  <c r="Q96" i="4"/>
  <c r="P96" i="4"/>
  <c r="O96" i="4"/>
  <c r="N96" i="4"/>
  <c r="Q95" i="4"/>
  <c r="P95" i="4"/>
  <c r="O95" i="4"/>
  <c r="N95" i="4"/>
  <c r="Q94" i="4"/>
  <c r="P94" i="4"/>
  <c r="O94" i="4"/>
  <c r="N94" i="4"/>
  <c r="Q93" i="4"/>
  <c r="P93" i="4"/>
  <c r="O93" i="4"/>
  <c r="N93" i="4"/>
  <c r="Q92" i="4"/>
  <c r="P92" i="4"/>
  <c r="O92" i="4"/>
  <c r="N92" i="4"/>
  <c r="Q91" i="4"/>
  <c r="P91" i="4"/>
  <c r="O91" i="4"/>
  <c r="N91" i="4"/>
  <c r="Q90" i="4"/>
  <c r="P90" i="4"/>
  <c r="O90" i="4"/>
  <c r="N90" i="4"/>
  <c r="Q89" i="4"/>
  <c r="P89" i="4"/>
  <c r="O89" i="4"/>
  <c r="N89" i="4"/>
  <c r="Q88" i="4"/>
  <c r="P88" i="4"/>
  <c r="O88" i="4"/>
  <c r="N88" i="4"/>
  <c r="Q87" i="4"/>
  <c r="P87" i="4"/>
  <c r="O87" i="4"/>
  <c r="N87" i="4"/>
  <c r="Q86" i="4"/>
  <c r="P86" i="4"/>
  <c r="O86" i="4"/>
  <c r="N86" i="4"/>
  <c r="Q85" i="4"/>
  <c r="P85" i="4"/>
  <c r="O85" i="4"/>
  <c r="Q84" i="4"/>
  <c r="P84" i="4"/>
  <c r="O84" i="4"/>
  <c r="Q83" i="4"/>
  <c r="P83" i="4"/>
  <c r="O83" i="4"/>
  <c r="Q138" i="3"/>
  <c r="P138" i="3"/>
  <c r="O138" i="3"/>
  <c r="N138" i="3"/>
  <c r="Q137" i="3"/>
  <c r="P137" i="3"/>
  <c r="O137" i="3"/>
  <c r="N137" i="3"/>
  <c r="Q136" i="3"/>
  <c r="O136" i="3"/>
  <c r="N136" i="3"/>
  <c r="Q135" i="3"/>
  <c r="P135" i="3"/>
  <c r="O135" i="3"/>
  <c r="N135" i="3"/>
  <c r="Q134" i="3"/>
  <c r="P134" i="3"/>
  <c r="O134" i="3"/>
  <c r="N134" i="3"/>
  <c r="Q133" i="3"/>
  <c r="P133" i="3"/>
  <c r="O133" i="3"/>
  <c r="N133" i="3"/>
  <c r="Q132" i="3"/>
  <c r="P132" i="3"/>
  <c r="O132" i="3"/>
  <c r="N132" i="3"/>
  <c r="Q131" i="3"/>
  <c r="P131" i="3"/>
  <c r="O131" i="3"/>
  <c r="N131" i="3"/>
  <c r="Q130" i="3"/>
  <c r="P130" i="3"/>
  <c r="O130" i="3"/>
  <c r="N130" i="3"/>
  <c r="P129" i="3"/>
  <c r="O129" i="3"/>
  <c r="N129" i="3"/>
  <c r="Q128" i="3"/>
  <c r="P128" i="3"/>
  <c r="O128" i="3"/>
  <c r="N128" i="3"/>
  <c r="Q127" i="3"/>
  <c r="P127" i="3"/>
  <c r="O127" i="3"/>
  <c r="N127" i="3"/>
  <c r="Q123" i="3"/>
  <c r="P123" i="3"/>
  <c r="O123" i="3"/>
  <c r="N123" i="3"/>
  <c r="Q122" i="3"/>
  <c r="P122" i="3"/>
  <c r="O122" i="3"/>
  <c r="N122" i="3"/>
  <c r="Q121" i="3"/>
  <c r="P121" i="3"/>
  <c r="O121" i="3"/>
  <c r="N121" i="3"/>
  <c r="P120" i="3"/>
  <c r="O120" i="3"/>
  <c r="N120" i="3"/>
  <c r="Q119" i="3"/>
  <c r="P119" i="3"/>
  <c r="O119" i="3"/>
  <c r="N119" i="3"/>
  <c r="Q118" i="3"/>
  <c r="P118" i="3"/>
  <c r="O118" i="3"/>
  <c r="N118" i="3"/>
  <c r="Q117" i="3"/>
  <c r="P117" i="3"/>
  <c r="O117" i="3"/>
  <c r="N117" i="3"/>
  <c r="Q116" i="3"/>
  <c r="P116" i="3"/>
  <c r="O116" i="3"/>
  <c r="N116" i="3"/>
  <c r="Q115" i="3"/>
  <c r="P115" i="3"/>
  <c r="O115" i="3"/>
  <c r="N115" i="3"/>
  <c r="Q114" i="3"/>
  <c r="P114" i="3"/>
  <c r="O114" i="3"/>
  <c r="N114" i="3"/>
  <c r="Q113" i="3"/>
  <c r="P113" i="3"/>
  <c r="O113" i="3"/>
  <c r="Q112" i="3"/>
  <c r="O112" i="3"/>
  <c r="N112" i="3"/>
  <c r="Q111" i="3"/>
  <c r="P111" i="3"/>
  <c r="O111" i="3"/>
  <c r="N111" i="3"/>
  <c r="Q110" i="3"/>
  <c r="O110" i="3"/>
  <c r="N110" i="3"/>
  <c r="Q109" i="3"/>
  <c r="P109" i="3"/>
  <c r="O109" i="3"/>
  <c r="N109" i="3"/>
  <c r="P108" i="3"/>
  <c r="O108" i="3"/>
  <c r="N108" i="3"/>
  <c r="Q107" i="3"/>
  <c r="P107" i="3"/>
  <c r="O107" i="3"/>
  <c r="N107" i="3"/>
  <c r="Q106" i="3"/>
  <c r="P106" i="3"/>
  <c r="O106" i="3"/>
  <c r="N106" i="3"/>
  <c r="Q105" i="3"/>
  <c r="P105" i="3"/>
  <c r="O105" i="3"/>
  <c r="N105" i="3"/>
  <c r="Q104" i="3"/>
  <c r="P104" i="3"/>
  <c r="O104" i="3"/>
  <c r="N104" i="3"/>
  <c r="Q103" i="3"/>
  <c r="P103" i="3"/>
  <c r="O103" i="3"/>
  <c r="N103" i="3"/>
  <c r="P102" i="3"/>
  <c r="O102" i="3"/>
  <c r="N102" i="3"/>
  <c r="P101" i="3"/>
  <c r="O101" i="3"/>
  <c r="N101" i="3"/>
  <c r="Q100" i="3"/>
  <c r="P100" i="3"/>
  <c r="O100" i="3"/>
  <c r="N100" i="3"/>
  <c r="P99" i="3"/>
  <c r="O99" i="3"/>
  <c r="N99" i="3"/>
  <c r="Q98" i="3"/>
  <c r="P98" i="3"/>
  <c r="O98" i="3"/>
  <c r="N98" i="3"/>
  <c r="P97" i="3"/>
  <c r="O97" i="3"/>
  <c r="N97" i="3"/>
  <c r="Q96" i="3"/>
  <c r="P96" i="3"/>
  <c r="O96" i="3"/>
  <c r="N96" i="3"/>
  <c r="Q95" i="3"/>
  <c r="P95" i="3"/>
  <c r="O95" i="3"/>
  <c r="N95" i="3"/>
  <c r="Q94" i="3"/>
  <c r="P94" i="3"/>
  <c r="O94" i="3"/>
  <c r="N94" i="3"/>
  <c r="Q93" i="3"/>
  <c r="P93" i="3"/>
  <c r="O93" i="3"/>
  <c r="N93" i="3"/>
  <c r="Q92" i="3"/>
  <c r="P92" i="3"/>
  <c r="O92" i="3"/>
  <c r="N92" i="3"/>
  <c r="Q91" i="3"/>
  <c r="P91" i="3"/>
  <c r="O91" i="3"/>
  <c r="N91" i="3"/>
  <c r="Q90" i="3"/>
  <c r="P90" i="3"/>
  <c r="O90" i="3"/>
  <c r="N90" i="3"/>
  <c r="Q89" i="3"/>
  <c r="P89" i="3"/>
  <c r="O89" i="3"/>
  <c r="N89" i="3"/>
  <c r="Q88" i="3"/>
  <c r="P88" i="3"/>
  <c r="O88" i="3"/>
  <c r="N88" i="3"/>
  <c r="Q87" i="3"/>
  <c r="P87" i="3"/>
  <c r="O87" i="3"/>
  <c r="N87" i="3"/>
  <c r="Q86" i="3"/>
  <c r="P86" i="3"/>
  <c r="O86" i="3"/>
  <c r="N86" i="3"/>
  <c r="Q85" i="3"/>
  <c r="P85" i="3"/>
  <c r="O85" i="3"/>
  <c r="Q84" i="3"/>
  <c r="P84" i="3"/>
  <c r="O84" i="3"/>
  <c r="Q83" i="3"/>
  <c r="P83" i="3"/>
  <c r="O83" i="3"/>
  <c r="C111" i="10"/>
  <c r="F115" i="10" s="1"/>
  <c r="F89" i="10"/>
  <c r="F88" i="10"/>
  <c r="I74" i="10"/>
  <c r="F86" i="10" s="1"/>
  <c r="I70" i="10"/>
  <c r="C68" i="10"/>
  <c r="H68" i="10" s="1"/>
  <c r="H67" i="10"/>
  <c r="I65" i="10"/>
  <c r="F83" i="10" s="1"/>
  <c r="H63" i="10"/>
  <c r="H64" i="10" s="1"/>
  <c r="A58" i="10"/>
  <c r="H57" i="10"/>
  <c r="A57" i="10"/>
  <c r="A56" i="10"/>
  <c r="A55" i="10"/>
  <c r="H51" i="10"/>
  <c r="A51" i="10"/>
  <c r="H50" i="10"/>
  <c r="A50" i="10"/>
  <c r="H49" i="10"/>
  <c r="A49" i="10"/>
  <c r="H48" i="10"/>
  <c r="A48" i="10"/>
  <c r="H47" i="10"/>
  <c r="A47" i="10"/>
  <c r="H46" i="10"/>
  <c r="A46" i="10"/>
  <c r="H45" i="10"/>
  <c r="A45" i="10"/>
  <c r="H44" i="10"/>
  <c r="A44" i="10"/>
  <c r="H43" i="10"/>
  <c r="A43" i="10"/>
  <c r="H42" i="10"/>
  <c r="A42" i="10"/>
  <c r="H41" i="10"/>
  <c r="A41" i="10"/>
  <c r="H40" i="10"/>
  <c r="A40" i="10"/>
  <c r="H39" i="10"/>
  <c r="A39" i="10"/>
  <c r="A38" i="10"/>
  <c r="A58" i="5"/>
  <c r="A57" i="5"/>
  <c r="H56" i="5"/>
  <c r="A56" i="5"/>
  <c r="A55" i="5"/>
  <c r="A54" i="5"/>
  <c r="H51" i="5"/>
  <c r="H50" i="5"/>
  <c r="H49" i="5"/>
  <c r="H48" i="5"/>
  <c r="H47" i="5"/>
  <c r="H46" i="5"/>
  <c r="H45" i="5"/>
  <c r="H44" i="5"/>
  <c r="H43" i="5"/>
  <c r="H42" i="5"/>
  <c r="H41" i="5"/>
  <c r="H40" i="5"/>
  <c r="H39" i="5"/>
  <c r="A51" i="5"/>
  <c r="A50" i="5"/>
  <c r="A49" i="5"/>
  <c r="A48" i="5"/>
  <c r="A47" i="5"/>
  <c r="A46" i="5"/>
  <c r="A45" i="5"/>
  <c r="A44" i="5"/>
  <c r="A43" i="5"/>
  <c r="A42" i="5"/>
  <c r="A41" i="5"/>
  <c r="A40" i="5"/>
  <c r="A39" i="5"/>
  <c r="I147" i="5"/>
  <c r="G152" i="5" s="1"/>
  <c r="D147" i="5"/>
  <c r="G151" i="5" s="1"/>
  <c r="J130" i="5"/>
  <c r="Q128" i="5"/>
  <c r="P128" i="5"/>
  <c r="O128" i="5"/>
  <c r="N128" i="5"/>
  <c r="Q127" i="5"/>
  <c r="P127" i="5"/>
  <c r="O127" i="5"/>
  <c r="N127" i="5"/>
  <c r="P126" i="5"/>
  <c r="O126" i="5"/>
  <c r="N126" i="5"/>
  <c r="Q125" i="5"/>
  <c r="P125" i="5"/>
  <c r="O125" i="5"/>
  <c r="N125" i="5"/>
  <c r="Q124" i="5"/>
  <c r="P124" i="5"/>
  <c r="O124" i="5"/>
  <c r="N124" i="5"/>
  <c r="Q123" i="5"/>
  <c r="P123" i="5"/>
  <c r="O123" i="5"/>
  <c r="N123" i="5"/>
  <c r="Q122" i="5"/>
  <c r="P122" i="5"/>
  <c r="O122" i="5"/>
  <c r="N122" i="5"/>
  <c r="Q121" i="5"/>
  <c r="P121" i="5"/>
  <c r="O121" i="5"/>
  <c r="N121" i="5"/>
  <c r="Q120" i="5"/>
  <c r="P120" i="5"/>
  <c r="O120" i="5"/>
  <c r="N120" i="5"/>
  <c r="P119" i="5"/>
  <c r="O119" i="5"/>
  <c r="N119" i="5"/>
  <c r="Q118" i="5"/>
  <c r="P118" i="5"/>
  <c r="O118" i="5"/>
  <c r="N118" i="5"/>
  <c r="Q117" i="5"/>
  <c r="P117" i="5"/>
  <c r="O117" i="5"/>
  <c r="N117" i="5"/>
  <c r="Q116" i="5"/>
  <c r="P116" i="5"/>
  <c r="O116" i="5"/>
  <c r="N116" i="5"/>
  <c r="Q112" i="5"/>
  <c r="P112" i="5"/>
  <c r="O112" i="5"/>
  <c r="N112" i="5"/>
  <c r="Q111" i="5"/>
  <c r="P111" i="5"/>
  <c r="O111" i="5"/>
  <c r="N111" i="5"/>
  <c r="P110" i="5"/>
  <c r="O110" i="5"/>
  <c r="N110" i="5"/>
  <c r="Q109" i="5"/>
  <c r="P109" i="5"/>
  <c r="O109" i="5"/>
  <c r="N109" i="5"/>
  <c r="Q108" i="5"/>
  <c r="P108" i="5"/>
  <c r="O108" i="5"/>
  <c r="N108" i="5"/>
  <c r="Q107" i="5"/>
  <c r="P107" i="5"/>
  <c r="O107" i="5"/>
  <c r="N107" i="5"/>
  <c r="Q106" i="5"/>
  <c r="P106" i="5"/>
  <c r="O106" i="5"/>
  <c r="N106" i="5"/>
  <c r="Q105" i="5"/>
  <c r="P105" i="5"/>
  <c r="O105" i="5"/>
  <c r="N105" i="5"/>
  <c r="Q104" i="5"/>
  <c r="P104" i="5"/>
  <c r="O104" i="5"/>
  <c r="N104" i="5"/>
  <c r="Q103" i="5"/>
  <c r="P103" i="5"/>
  <c r="O103" i="5"/>
  <c r="N103" i="5"/>
  <c r="P102" i="5"/>
  <c r="O102" i="5"/>
  <c r="N102" i="5"/>
  <c r="P101" i="5"/>
  <c r="O101" i="5"/>
  <c r="N101" i="5"/>
  <c r="Q100" i="5"/>
  <c r="P100" i="5"/>
  <c r="O100" i="5"/>
  <c r="N100" i="5"/>
  <c r="P99" i="5"/>
  <c r="O99" i="5"/>
  <c r="N99" i="5"/>
  <c r="F99" i="5"/>
  <c r="Q98" i="5"/>
  <c r="P98" i="5"/>
  <c r="O98" i="5"/>
  <c r="N98" i="5"/>
  <c r="P97" i="5"/>
  <c r="O97" i="5"/>
  <c r="N97" i="5"/>
  <c r="Q96" i="5"/>
  <c r="P96" i="5"/>
  <c r="O96" i="5"/>
  <c r="N96" i="5"/>
  <c r="Q95" i="5"/>
  <c r="P95" i="5"/>
  <c r="O95" i="5"/>
  <c r="N95" i="5"/>
  <c r="Q94" i="5"/>
  <c r="P94" i="5"/>
  <c r="O94" i="5"/>
  <c r="N94" i="5"/>
  <c r="Q93" i="5"/>
  <c r="P93" i="5"/>
  <c r="O93" i="5"/>
  <c r="N93" i="5"/>
  <c r="Q92" i="5"/>
  <c r="P92" i="5"/>
  <c r="O92" i="5"/>
  <c r="N92" i="5"/>
  <c r="Q91" i="5"/>
  <c r="P91" i="5"/>
  <c r="O91" i="5"/>
  <c r="N91" i="5"/>
  <c r="Q90" i="5"/>
  <c r="P90" i="5"/>
  <c r="O90" i="5"/>
  <c r="N90" i="5"/>
  <c r="Q89" i="5"/>
  <c r="P89" i="5"/>
  <c r="O89" i="5"/>
  <c r="N89" i="5"/>
  <c r="Q88" i="5"/>
  <c r="P88" i="5"/>
  <c r="O88" i="5"/>
  <c r="N88" i="5"/>
  <c r="Q87" i="5"/>
  <c r="P87" i="5"/>
  <c r="O87" i="5"/>
  <c r="N87" i="5"/>
  <c r="Q86" i="5"/>
  <c r="P86" i="5"/>
  <c r="O86" i="5"/>
  <c r="N86" i="5"/>
  <c r="Q85" i="5"/>
  <c r="P85" i="5"/>
  <c r="O85" i="5"/>
  <c r="Q84" i="5"/>
  <c r="P84" i="5"/>
  <c r="O84" i="5"/>
  <c r="Q83" i="5"/>
  <c r="P83" i="5"/>
  <c r="O83" i="5"/>
  <c r="H74" i="5"/>
  <c r="G85" i="5" s="1"/>
  <c r="H73" i="5"/>
  <c r="H70" i="5"/>
  <c r="E68" i="5"/>
  <c r="G68" i="5" s="1"/>
  <c r="G67" i="5"/>
  <c r="H64" i="5"/>
  <c r="G62" i="5"/>
  <c r="G63" i="5" s="1"/>
  <c r="A38" i="5"/>
  <c r="B43" i="6"/>
  <c r="B41" i="6"/>
  <c r="I67" i="10" l="1"/>
  <c r="F117" i="12"/>
  <c r="D16" i="12"/>
  <c r="G117" i="12"/>
  <c r="E16" i="12"/>
  <c r="I92" i="12"/>
  <c r="F85" i="10"/>
  <c r="I75" i="10"/>
  <c r="G84" i="5"/>
  <c r="O146" i="4"/>
  <c r="J155" i="4" s="1"/>
  <c r="H115" i="10"/>
  <c r="H67" i="5"/>
  <c r="E91" i="5" s="1"/>
  <c r="H86" i="12"/>
  <c r="I86" i="12" s="1"/>
  <c r="M86" i="12" s="1"/>
  <c r="H85" i="12"/>
  <c r="I85" i="12" s="1"/>
  <c r="M85" i="12" s="1"/>
  <c r="H84" i="12"/>
  <c r="I84" i="12" s="1"/>
  <c r="M84" i="12" s="1"/>
  <c r="H83" i="12"/>
  <c r="I83" i="12" s="1"/>
  <c r="I94" i="12"/>
  <c r="O91" i="2"/>
  <c r="I102" i="2" s="1"/>
  <c r="H52" i="10"/>
  <c r="B16" i="10" s="1"/>
  <c r="O91" i="10"/>
  <c r="I102" i="10" s="1"/>
  <c r="P91" i="10"/>
  <c r="I103" i="10" s="1"/>
  <c r="N91" i="2"/>
  <c r="I101" i="2" s="1"/>
  <c r="O139" i="3"/>
  <c r="J148" i="3" s="1"/>
  <c r="H69" i="10"/>
  <c r="H72" i="10" s="1"/>
  <c r="H75" i="10" s="1"/>
  <c r="F80" i="10" s="1"/>
  <c r="G80" i="10" s="1"/>
  <c r="N91" i="10"/>
  <c r="I101" i="10" s="1"/>
  <c r="F84" i="10"/>
  <c r="H116" i="10"/>
  <c r="G116" i="10"/>
  <c r="H52" i="5"/>
  <c r="O129" i="5"/>
  <c r="J138" i="5" s="1"/>
  <c r="E121" i="5"/>
  <c r="E122" i="5" s="1"/>
  <c r="E125" i="5" s="1"/>
  <c r="E126" i="5" s="1"/>
  <c r="G126" i="5" s="1"/>
  <c r="E105" i="5"/>
  <c r="E106" i="5" s="1"/>
  <c r="E109" i="5" s="1"/>
  <c r="E110" i="5" s="1"/>
  <c r="G110" i="5" s="1"/>
  <c r="G69" i="5"/>
  <c r="G72" i="5" s="1"/>
  <c r="G75" i="5" s="1"/>
  <c r="G80" i="5" s="1"/>
  <c r="H80" i="5" s="1"/>
  <c r="E90" i="5"/>
  <c r="G83" i="5"/>
  <c r="F152" i="5"/>
  <c r="F101" i="5"/>
  <c r="E151" i="5"/>
  <c r="B39" i="6"/>
  <c r="E43" i="6"/>
  <c r="D43" i="6"/>
  <c r="I84" i="5" l="1"/>
  <c r="B16" i="5"/>
  <c r="E112" i="5"/>
  <c r="E114" i="5" s="1"/>
  <c r="H75" i="5"/>
  <c r="E92" i="5"/>
  <c r="E93" i="5" s="1"/>
  <c r="F115" i="2"/>
  <c r="D16" i="2" s="1"/>
  <c r="G115" i="2"/>
  <c r="E16" i="2" s="1"/>
  <c r="H80" i="10"/>
  <c r="I80" i="10" s="1"/>
  <c r="G117" i="10"/>
  <c r="F117" i="10"/>
  <c r="M83" i="12"/>
  <c r="J131" i="5"/>
  <c r="I85" i="5"/>
  <c r="H55" i="10"/>
  <c r="H84" i="5"/>
  <c r="H54" i="5"/>
  <c r="H83" i="5"/>
  <c r="I80" i="5"/>
  <c r="J80" i="5" s="1"/>
  <c r="I83" i="5"/>
  <c r="E150" i="5"/>
  <c r="G85" i="10"/>
  <c r="G83" i="10"/>
  <c r="G89" i="10"/>
  <c r="I92" i="10"/>
  <c r="G84" i="10"/>
  <c r="G88" i="10"/>
  <c r="G86" i="10"/>
  <c r="P129" i="5"/>
  <c r="J139" i="5" s="1"/>
  <c r="E96" i="5"/>
  <c r="E97" i="5" s="1"/>
  <c r="G97" i="5" s="1"/>
  <c r="H97" i="5" s="1"/>
  <c r="H85" i="5"/>
  <c r="H110" i="5"/>
  <c r="J110" i="5" s="1"/>
  <c r="Q110" i="5" s="1"/>
  <c r="H126" i="5"/>
  <c r="E40" i="6"/>
  <c r="B38" i="6"/>
  <c r="E153" i="5" l="1"/>
  <c r="D16" i="5"/>
  <c r="J84" i="5"/>
  <c r="N84" i="5" s="1"/>
  <c r="E115" i="5"/>
  <c r="E117" i="5" s="1"/>
  <c r="E118" i="5" s="1"/>
  <c r="E119" i="5" s="1"/>
  <c r="G119" i="5" s="1"/>
  <c r="H119" i="5" s="1"/>
  <c r="J119" i="5" s="1"/>
  <c r="Q119" i="5" s="1"/>
  <c r="H83" i="10"/>
  <c r="I83" i="10" s="1"/>
  <c r="M83" i="10" s="1"/>
  <c r="H85" i="10"/>
  <c r="I85" i="10" s="1"/>
  <c r="M85" i="10" s="1"/>
  <c r="H84" i="10"/>
  <c r="I84" i="10" s="1"/>
  <c r="M84" i="10" s="1"/>
  <c r="I94" i="10"/>
  <c r="H86" i="10"/>
  <c r="I86" i="10" s="1"/>
  <c r="M86" i="10" s="1"/>
  <c r="J83" i="5"/>
  <c r="N83" i="5" s="1"/>
  <c r="J85" i="5"/>
  <c r="N85" i="5" s="1"/>
  <c r="F150" i="5"/>
  <c r="H117" i="10"/>
  <c r="D99" i="5"/>
  <c r="H99" i="5" s="1"/>
  <c r="J97" i="5"/>
  <c r="Q97" i="5" s="1"/>
  <c r="D101" i="5"/>
  <c r="H101" i="5" s="1"/>
  <c r="D38" i="6"/>
  <c r="D40" i="6"/>
  <c r="F153" i="5" l="1"/>
  <c r="E16" i="5"/>
  <c r="N129" i="5"/>
  <c r="J137" i="5" s="1"/>
  <c r="H102" i="5"/>
  <c r="J102" i="5" s="1"/>
  <c r="Q102" i="5" s="1"/>
  <c r="E38" i="6"/>
  <c r="D150" i="5" l="1"/>
  <c r="D153" i="5" l="1"/>
  <c r="C16" i="5"/>
  <c r="A57" i="2"/>
  <c r="A54" i="2"/>
  <c r="A58" i="3"/>
  <c r="A57" i="3"/>
  <c r="A54" i="3"/>
  <c r="A58" i="4"/>
  <c r="A57" i="4"/>
  <c r="A54" i="4"/>
  <c r="C38" i="6"/>
  <c r="H21" i="1" l="1"/>
  <c r="H55" i="21" l="1"/>
  <c r="H57" i="21" s="1"/>
  <c r="H55" i="19"/>
  <c r="H57" i="19" s="1"/>
  <c r="H55" i="17"/>
  <c r="H57" i="17" s="1"/>
  <c r="H55" i="18"/>
  <c r="H57" i="18" s="1"/>
  <c r="H55" i="15"/>
  <c r="H57" i="15" s="1"/>
  <c r="H55" i="14"/>
  <c r="H57" i="14" s="1"/>
  <c r="H56" i="13"/>
  <c r="H58" i="13" s="1"/>
  <c r="H55" i="12"/>
  <c r="H57" i="12" s="1"/>
  <c r="H56" i="10"/>
  <c r="H58" i="10" s="1"/>
  <c r="H55" i="5"/>
  <c r="H57" i="5" s="1"/>
  <c r="H67" i="2"/>
  <c r="H89" i="19" l="1"/>
  <c r="I89" i="19" s="1"/>
  <c r="P89" i="19" s="1"/>
  <c r="H88" i="19"/>
  <c r="I88" i="19" s="1"/>
  <c r="I131" i="21"/>
  <c r="J131" i="21" s="1"/>
  <c r="Q131" i="21" s="1"/>
  <c r="I99" i="21"/>
  <c r="H58" i="21"/>
  <c r="H100" i="13"/>
  <c r="I100" i="13" s="1"/>
  <c r="M100" i="13" s="1"/>
  <c r="H94" i="13"/>
  <c r="I94" i="13" s="1"/>
  <c r="I125" i="15"/>
  <c r="J125" i="15" s="1"/>
  <c r="N125" i="15" s="1"/>
  <c r="N128" i="15" s="1"/>
  <c r="J136" i="15" s="1"/>
  <c r="I99" i="15"/>
  <c r="H58" i="15"/>
  <c r="H90" i="18"/>
  <c r="I90" i="18" s="1"/>
  <c r="M90" i="18" s="1"/>
  <c r="H89" i="18"/>
  <c r="I89" i="18" s="1"/>
  <c r="I126" i="14"/>
  <c r="J126" i="14" s="1"/>
  <c r="O126" i="14" s="1"/>
  <c r="O129" i="14" s="1"/>
  <c r="J138" i="14" s="1"/>
  <c r="H58" i="14"/>
  <c r="I99" i="14"/>
  <c r="H89" i="17"/>
  <c r="I89" i="17" s="1"/>
  <c r="M89" i="17" s="1"/>
  <c r="H88" i="17"/>
  <c r="I88" i="17" s="1"/>
  <c r="H89" i="12"/>
  <c r="I89" i="12" s="1"/>
  <c r="H88" i="12"/>
  <c r="I88" i="12" s="1"/>
  <c r="H58" i="5"/>
  <c r="I99" i="5"/>
  <c r="I126" i="5"/>
  <c r="J126" i="5" s="1"/>
  <c r="Q126" i="5" s="1"/>
  <c r="H88" i="10"/>
  <c r="I88" i="10" s="1"/>
  <c r="H89" i="10"/>
  <c r="I89" i="10" s="1"/>
  <c r="M89" i="10" s="1"/>
  <c r="H56" i="2"/>
  <c r="A56" i="2"/>
  <c r="H55" i="2"/>
  <c r="A55" i="2"/>
  <c r="H51" i="2"/>
  <c r="A51" i="2"/>
  <c r="H50" i="2"/>
  <c r="A50" i="2"/>
  <c r="H49" i="2"/>
  <c r="A49" i="2"/>
  <c r="H48" i="2"/>
  <c r="A48" i="2"/>
  <c r="H47" i="2"/>
  <c r="A47" i="2"/>
  <c r="H46" i="2"/>
  <c r="A46" i="2"/>
  <c r="H45" i="2"/>
  <c r="A45" i="2"/>
  <c r="H44" i="2"/>
  <c r="A44" i="2"/>
  <c r="H43" i="2"/>
  <c r="A43" i="2"/>
  <c r="H42" i="2"/>
  <c r="A42" i="2"/>
  <c r="H41" i="2"/>
  <c r="A41" i="2"/>
  <c r="H40" i="2"/>
  <c r="A40" i="2"/>
  <c r="H39" i="2"/>
  <c r="A39" i="2"/>
  <c r="A38" i="2"/>
  <c r="H56" i="3"/>
  <c r="A56" i="3"/>
  <c r="H55" i="3"/>
  <c r="A55" i="3"/>
  <c r="H51" i="3"/>
  <c r="A51" i="3"/>
  <c r="H50" i="3"/>
  <c r="A50" i="3"/>
  <c r="H49" i="3"/>
  <c r="A49" i="3"/>
  <c r="H48" i="3"/>
  <c r="A48" i="3"/>
  <c r="H47" i="3"/>
  <c r="A47" i="3"/>
  <c r="H46" i="3"/>
  <c r="A46" i="3"/>
  <c r="H45" i="3"/>
  <c r="A45" i="3"/>
  <c r="H44" i="3"/>
  <c r="A44" i="3"/>
  <c r="H43" i="3"/>
  <c r="A43" i="3"/>
  <c r="H42" i="3"/>
  <c r="A42" i="3"/>
  <c r="H41" i="3"/>
  <c r="A41" i="3"/>
  <c r="H40" i="3"/>
  <c r="A40" i="3"/>
  <c r="H39" i="3"/>
  <c r="A39" i="3"/>
  <c r="A38" i="3"/>
  <c r="H17" i="1"/>
  <c r="A38" i="4"/>
  <c r="H56" i="4"/>
  <c r="A56" i="4"/>
  <c r="A55" i="4"/>
  <c r="H40" i="4"/>
  <c r="H41" i="4"/>
  <c r="H42" i="4"/>
  <c r="H43" i="4"/>
  <c r="H44" i="4"/>
  <c r="H45" i="4"/>
  <c r="H46" i="4"/>
  <c r="H47" i="4"/>
  <c r="H48" i="4"/>
  <c r="H49" i="4"/>
  <c r="H39" i="4"/>
  <c r="A40" i="4"/>
  <c r="A41" i="4"/>
  <c r="A42" i="4"/>
  <c r="A43" i="4"/>
  <c r="A44" i="4"/>
  <c r="A45" i="4"/>
  <c r="A46" i="4"/>
  <c r="A47" i="4"/>
  <c r="A48" i="4"/>
  <c r="A49" i="4"/>
  <c r="A39" i="4"/>
  <c r="I101" i="21" l="1"/>
  <c r="J101" i="21" s="1"/>
  <c r="Q101" i="21" s="1"/>
  <c r="J99" i="21"/>
  <c r="P88" i="19"/>
  <c r="P91" i="19" s="1"/>
  <c r="I103" i="19" s="1"/>
  <c r="I91" i="19"/>
  <c r="I93" i="19" s="1"/>
  <c r="I95" i="19" s="1"/>
  <c r="M89" i="18"/>
  <c r="M92" i="18" s="1"/>
  <c r="I101" i="18" s="1"/>
  <c r="I92" i="18"/>
  <c r="I94" i="18" s="1"/>
  <c r="I96" i="18" s="1"/>
  <c r="M88" i="17"/>
  <c r="M91" i="17" s="1"/>
  <c r="I100" i="17" s="1"/>
  <c r="I91" i="17"/>
  <c r="I93" i="17" s="1"/>
  <c r="I95" i="17" s="1"/>
  <c r="I101" i="15"/>
  <c r="J101" i="15" s="1"/>
  <c r="Q101" i="15" s="1"/>
  <c r="J99" i="15"/>
  <c r="G146" i="15"/>
  <c r="E150" i="14"/>
  <c r="I101" i="14"/>
  <c r="J101" i="14" s="1"/>
  <c r="Q101" i="14" s="1"/>
  <c r="J99" i="14"/>
  <c r="M94" i="13"/>
  <c r="M102" i="13" s="1"/>
  <c r="I111" i="13" s="1"/>
  <c r="I102" i="13"/>
  <c r="I104" i="13" s="1"/>
  <c r="I106" i="13" s="1"/>
  <c r="M88" i="10"/>
  <c r="M91" i="10" s="1"/>
  <c r="I100" i="10" s="1"/>
  <c r="I91" i="10"/>
  <c r="I93" i="10" s="1"/>
  <c r="I95" i="10" s="1"/>
  <c r="P89" i="12"/>
  <c r="P91" i="12" s="1"/>
  <c r="I103" i="12" s="1"/>
  <c r="M89" i="12"/>
  <c r="M88" i="12"/>
  <c r="I91" i="12"/>
  <c r="I93" i="12" s="1"/>
  <c r="I95" i="12" s="1"/>
  <c r="I101" i="5"/>
  <c r="J101" i="5" s="1"/>
  <c r="Q101" i="5" s="1"/>
  <c r="J99" i="5"/>
  <c r="H52" i="2"/>
  <c r="H52" i="3"/>
  <c r="B16" i="3" s="1"/>
  <c r="B37" i="6"/>
  <c r="H115" i="19" l="1"/>
  <c r="I104" i="19"/>
  <c r="Q99" i="21"/>
  <c r="Q134" i="21" s="1"/>
  <c r="J145" i="21" s="1"/>
  <c r="J134" i="21"/>
  <c r="J137" i="21" s="1"/>
  <c r="Q99" i="15"/>
  <c r="Q128" i="15" s="1"/>
  <c r="J139" i="15" s="1"/>
  <c r="J128" i="15"/>
  <c r="J131" i="15" s="1"/>
  <c r="D124" i="13"/>
  <c r="E146" i="15"/>
  <c r="I115" i="13"/>
  <c r="Q99" i="14"/>
  <c r="Q129" i="14" s="1"/>
  <c r="J140" i="14" s="1"/>
  <c r="J129" i="14"/>
  <c r="J132" i="14" s="1"/>
  <c r="I104" i="17"/>
  <c r="E114" i="17"/>
  <c r="E153" i="14"/>
  <c r="D16" i="14"/>
  <c r="I105" i="18"/>
  <c r="E115" i="18"/>
  <c r="B16" i="2"/>
  <c r="M91" i="12"/>
  <c r="I100" i="12" s="1"/>
  <c r="H114" i="12"/>
  <c r="E114" i="10"/>
  <c r="C16" i="10" s="1"/>
  <c r="I104" i="10"/>
  <c r="Q99" i="5"/>
  <c r="Q129" i="5" s="1"/>
  <c r="J140" i="5" s="1"/>
  <c r="J129" i="5"/>
  <c r="J132" i="5" s="1"/>
  <c r="H54" i="2"/>
  <c r="H57" i="2" s="1"/>
  <c r="H89" i="2" s="1"/>
  <c r="H54" i="3"/>
  <c r="H57" i="3" s="1"/>
  <c r="H58" i="3" s="1"/>
  <c r="H55" i="4"/>
  <c r="H20" i="1"/>
  <c r="H23" i="1" s="1"/>
  <c r="H24" i="1" s="1"/>
  <c r="C112" i="2"/>
  <c r="H116" i="2" s="1"/>
  <c r="H112" i="2"/>
  <c r="H117" i="2" s="1"/>
  <c r="I70" i="2"/>
  <c r="I65" i="2"/>
  <c r="F83" i="2" s="1"/>
  <c r="E167" i="4"/>
  <c r="D16" i="4" s="1"/>
  <c r="I164" i="4"/>
  <c r="G169" i="4" s="1"/>
  <c r="D164" i="4"/>
  <c r="G168" i="4" s="1"/>
  <c r="J147" i="4"/>
  <c r="D142" i="4"/>
  <c r="G113" i="4"/>
  <c r="J112" i="4"/>
  <c r="P112" i="4" s="1"/>
  <c r="G110" i="4"/>
  <c r="E107" i="4"/>
  <c r="E108" i="4" s="1"/>
  <c r="G108" i="4" s="1"/>
  <c r="F99" i="4"/>
  <c r="H74" i="4"/>
  <c r="G85" i="4" s="1"/>
  <c r="H73" i="4"/>
  <c r="H70" i="4"/>
  <c r="G84" i="4" s="1"/>
  <c r="E68" i="4"/>
  <c r="G68" i="4" s="1"/>
  <c r="G67" i="4"/>
  <c r="H64" i="4"/>
  <c r="G62" i="4"/>
  <c r="G63" i="4" s="1"/>
  <c r="E139" i="4" s="1"/>
  <c r="E140" i="4" s="1"/>
  <c r="H52" i="4"/>
  <c r="B16" i="4" s="1"/>
  <c r="E160" i="3"/>
  <c r="D16" i="3" s="1"/>
  <c r="I157" i="3"/>
  <c r="G162" i="3" s="1"/>
  <c r="D157" i="3"/>
  <c r="G161" i="3" s="1"/>
  <c r="J140" i="3"/>
  <c r="G113" i="3"/>
  <c r="J112" i="3"/>
  <c r="P112" i="3" s="1"/>
  <c r="G110" i="3"/>
  <c r="E107" i="3"/>
  <c r="E108" i="3" s="1"/>
  <c r="G108" i="3" s="1"/>
  <c r="F99" i="3"/>
  <c r="H74" i="3"/>
  <c r="G85" i="3" s="1"/>
  <c r="H73" i="3"/>
  <c r="H70" i="3"/>
  <c r="E68" i="3"/>
  <c r="G68" i="3" s="1"/>
  <c r="G67" i="3"/>
  <c r="H64" i="3"/>
  <c r="G83" i="3" s="1"/>
  <c r="G62" i="3"/>
  <c r="G63" i="3" s="1"/>
  <c r="F89" i="2"/>
  <c r="F88" i="2"/>
  <c r="I74" i="2"/>
  <c r="F86" i="2" s="1"/>
  <c r="C68" i="2"/>
  <c r="H68" i="2" s="1"/>
  <c r="H63" i="2"/>
  <c r="H64" i="2" s="1"/>
  <c r="D44" i="6"/>
  <c r="D37" i="6"/>
  <c r="B36" i="6"/>
  <c r="C39" i="6"/>
  <c r="D36" i="6"/>
  <c r="B40" i="6"/>
  <c r="J146" i="21" l="1"/>
  <c r="G155" i="21"/>
  <c r="H118" i="19"/>
  <c r="I118" i="19" s="1"/>
  <c r="I119" i="19" s="1"/>
  <c r="I16" i="19" s="1"/>
  <c r="F16" i="19"/>
  <c r="I115" i="19"/>
  <c r="I115" i="18"/>
  <c r="E118" i="18"/>
  <c r="I118" i="18" s="1"/>
  <c r="I119" i="18" s="1"/>
  <c r="I16" i="18" s="1"/>
  <c r="C16" i="18"/>
  <c r="G150" i="14"/>
  <c r="J141" i="14"/>
  <c r="J146" i="15"/>
  <c r="E150" i="15"/>
  <c r="C16" i="13"/>
  <c r="H124" i="13"/>
  <c r="D127" i="13"/>
  <c r="H127" i="13" s="1"/>
  <c r="H128" i="13" s="1"/>
  <c r="I16" i="13" s="1"/>
  <c r="C16" i="17"/>
  <c r="I114" i="17"/>
  <c r="E117" i="17"/>
  <c r="I117" i="17" s="1"/>
  <c r="I118" i="17" s="1"/>
  <c r="I16" i="17" s="1"/>
  <c r="G149" i="15"/>
  <c r="J140" i="15"/>
  <c r="G39" i="6"/>
  <c r="H39" i="6" s="1"/>
  <c r="G16" i="10"/>
  <c r="H117" i="12"/>
  <c r="F16" i="12"/>
  <c r="H88" i="2"/>
  <c r="G84" i="3"/>
  <c r="F85" i="2"/>
  <c r="J141" i="5"/>
  <c r="G150" i="5"/>
  <c r="F16" i="5" s="1"/>
  <c r="I104" i="12"/>
  <c r="E114" i="12"/>
  <c r="C16" i="12" s="1"/>
  <c r="I114" i="10"/>
  <c r="E117" i="10"/>
  <c r="I117" i="10" s="1"/>
  <c r="I118" i="10" s="1"/>
  <c r="I16" i="10" s="1"/>
  <c r="J148" i="4"/>
  <c r="H54" i="4"/>
  <c r="I83" i="4"/>
  <c r="E143" i="4"/>
  <c r="E144" i="4" s="1"/>
  <c r="G144" i="4" s="1"/>
  <c r="I85" i="4"/>
  <c r="I113" i="4"/>
  <c r="H67" i="4"/>
  <c r="I67" i="2"/>
  <c r="F84" i="2" s="1"/>
  <c r="F116" i="2"/>
  <c r="E115" i="4"/>
  <c r="E116" i="4" s="1"/>
  <c r="E119" i="4" s="1"/>
  <c r="E120" i="4" s="1"/>
  <c r="G120" i="4" s="1"/>
  <c r="G69" i="4"/>
  <c r="G72" i="4" s="1"/>
  <c r="G75" i="4" s="1"/>
  <c r="G80" i="4" s="1"/>
  <c r="H80" i="4" s="1"/>
  <c r="F169" i="4"/>
  <c r="I80" i="4"/>
  <c r="I84" i="4"/>
  <c r="G83" i="4"/>
  <c r="E168" i="4"/>
  <c r="E170" i="4" s="1"/>
  <c r="F101" i="4"/>
  <c r="E90" i="4"/>
  <c r="E131" i="4"/>
  <c r="E132" i="4" s="1"/>
  <c r="E135" i="4" s="1"/>
  <c r="E136" i="4" s="1"/>
  <c r="G136" i="4" s="1"/>
  <c r="H67" i="3"/>
  <c r="E91" i="3" s="1"/>
  <c r="E115" i="3"/>
  <c r="E116" i="3" s="1"/>
  <c r="E119" i="3" s="1"/>
  <c r="E120" i="3" s="1"/>
  <c r="G120" i="3" s="1"/>
  <c r="G69" i="3"/>
  <c r="E90" i="3"/>
  <c r="E131" i="3"/>
  <c r="E132" i="3" s="1"/>
  <c r="E135" i="3" s="1"/>
  <c r="E136" i="3" s="1"/>
  <c r="G136" i="3" s="1"/>
  <c r="I83" i="3"/>
  <c r="I85" i="3"/>
  <c r="F101" i="3"/>
  <c r="F162" i="3"/>
  <c r="I113" i="3"/>
  <c r="J141" i="3"/>
  <c r="I136" i="3"/>
  <c r="I80" i="3"/>
  <c r="I84" i="3"/>
  <c r="E161" i="3"/>
  <c r="E163" i="3" s="1"/>
  <c r="H69" i="2"/>
  <c r="H72" i="2" s="1"/>
  <c r="H75" i="2" s="1"/>
  <c r="G117" i="2"/>
  <c r="F41" i="6"/>
  <c r="J45" i="6"/>
  <c r="F43" i="6"/>
  <c r="C43" i="6"/>
  <c r="C48" i="6"/>
  <c r="J47" i="6"/>
  <c r="J41" i="6"/>
  <c r="F38" i="6"/>
  <c r="J48" i="6"/>
  <c r="C47" i="6"/>
  <c r="C45" i="6"/>
  <c r="G41" i="6" l="1"/>
  <c r="H41" i="6" s="1"/>
  <c r="I41" i="6"/>
  <c r="G16" i="19"/>
  <c r="F16" i="21"/>
  <c r="H155" i="21"/>
  <c r="G158" i="21"/>
  <c r="H158" i="21" s="1"/>
  <c r="I47" i="6"/>
  <c r="G47" i="6"/>
  <c r="H47" i="6" s="1"/>
  <c r="I45" i="6"/>
  <c r="G48" i="6"/>
  <c r="H48" i="6" s="1"/>
  <c r="I48" i="6"/>
  <c r="G45" i="6"/>
  <c r="H45" i="6" s="1"/>
  <c r="J149" i="15"/>
  <c r="G160" i="15" s="1"/>
  <c r="G150" i="15"/>
  <c r="D160" i="15"/>
  <c r="G16" i="17"/>
  <c r="F16" i="14"/>
  <c r="G153" i="14"/>
  <c r="H153" i="14" s="1"/>
  <c r="H154" i="14" s="1"/>
  <c r="I16" i="14" s="1"/>
  <c r="H150" i="14"/>
  <c r="G16" i="18"/>
  <c r="G16" i="13"/>
  <c r="E122" i="3"/>
  <c r="E124" i="3" s="1"/>
  <c r="G38" i="6"/>
  <c r="H38" i="6" s="1"/>
  <c r="G16" i="5"/>
  <c r="G43" i="6"/>
  <c r="H43" i="6" s="1"/>
  <c r="G16" i="12"/>
  <c r="I75" i="2"/>
  <c r="H75" i="3"/>
  <c r="E91" i="4"/>
  <c r="E92" i="4" s="1"/>
  <c r="E93" i="4" s="1"/>
  <c r="E122" i="4"/>
  <c r="E124" i="4" s="1"/>
  <c r="G72" i="3"/>
  <c r="G75" i="3" s="1"/>
  <c r="G80" i="3" s="1"/>
  <c r="H80" i="3" s="1"/>
  <c r="J80" i="3" s="1"/>
  <c r="H75" i="4"/>
  <c r="G153" i="5"/>
  <c r="H153" i="5" s="1"/>
  <c r="H150" i="5"/>
  <c r="E117" i="12"/>
  <c r="I117" i="12" s="1"/>
  <c r="I118" i="12" s="1"/>
  <c r="I16" i="12" s="1"/>
  <c r="I114" i="12"/>
  <c r="H57" i="4"/>
  <c r="I136" i="4" s="1"/>
  <c r="H136" i="4"/>
  <c r="J80" i="4"/>
  <c r="H83" i="4"/>
  <c r="J83" i="4" s="1"/>
  <c r="N83" i="4" s="1"/>
  <c r="F118" i="2"/>
  <c r="G118" i="2"/>
  <c r="H108" i="4"/>
  <c r="J108" i="4" s="1"/>
  <c r="Q108" i="4" s="1"/>
  <c r="H84" i="4"/>
  <c r="J84" i="4" s="1"/>
  <c r="N84" i="4" s="1"/>
  <c r="H110" i="4"/>
  <c r="J110" i="4" s="1"/>
  <c r="P110" i="4" s="1"/>
  <c r="H120" i="4"/>
  <c r="J120" i="4" s="1"/>
  <c r="Q120" i="4" s="1"/>
  <c r="H113" i="4"/>
  <c r="J113" i="4" s="1"/>
  <c r="N113" i="4" s="1"/>
  <c r="H144" i="4"/>
  <c r="J144" i="4" s="1"/>
  <c r="Q144" i="4" s="1"/>
  <c r="H85" i="4"/>
  <c r="J85" i="4" s="1"/>
  <c r="N85" i="4" s="1"/>
  <c r="I99" i="3"/>
  <c r="I101" i="3" s="1"/>
  <c r="E92" i="3"/>
  <c r="E93" i="3" s="1"/>
  <c r="E125" i="3" s="1"/>
  <c r="E127" i="3" s="1"/>
  <c r="E128" i="3" s="1"/>
  <c r="E129" i="3" s="1"/>
  <c r="F80" i="2"/>
  <c r="F42" i="6"/>
  <c r="J44" i="6"/>
  <c r="J39" i="6"/>
  <c r="F44" i="6"/>
  <c r="G42" i="6" l="1"/>
  <c r="H42" i="6" s="1"/>
  <c r="H159" i="21"/>
  <c r="I16" i="21"/>
  <c r="G16" i="21"/>
  <c r="I39" i="6"/>
  <c r="I44" i="6"/>
  <c r="G44" i="6"/>
  <c r="H44" i="6" s="1"/>
  <c r="F16" i="15"/>
  <c r="G163" i="15"/>
  <c r="G16" i="14"/>
  <c r="J150" i="15"/>
  <c r="C16" i="15"/>
  <c r="D163" i="15"/>
  <c r="H160" i="15"/>
  <c r="H154" i="5"/>
  <c r="I16" i="5"/>
  <c r="E96" i="4"/>
  <c r="E97" i="4" s="1"/>
  <c r="G97" i="4" s="1"/>
  <c r="H97" i="4" s="1"/>
  <c r="J97" i="4" s="1"/>
  <c r="Q97" i="4" s="1"/>
  <c r="E125" i="4"/>
  <c r="H110" i="3"/>
  <c r="J110" i="3" s="1"/>
  <c r="P110" i="3" s="1"/>
  <c r="H85" i="3"/>
  <c r="J85" i="3" s="1"/>
  <c r="N85" i="3" s="1"/>
  <c r="H113" i="3"/>
  <c r="J113" i="3" s="1"/>
  <c r="N113" i="3" s="1"/>
  <c r="H120" i="3"/>
  <c r="J120" i="3" s="1"/>
  <c r="Q120" i="3" s="1"/>
  <c r="H136" i="3"/>
  <c r="J136" i="3" s="1"/>
  <c r="P136" i="3" s="1"/>
  <c r="H108" i="3"/>
  <c r="J108" i="3" s="1"/>
  <c r="Q108" i="3" s="1"/>
  <c r="H84" i="3"/>
  <c r="J84" i="3" s="1"/>
  <c r="N84" i="3" s="1"/>
  <c r="H83" i="3"/>
  <c r="J83" i="3" s="1"/>
  <c r="N83" i="3" s="1"/>
  <c r="H58" i="4"/>
  <c r="N146" i="4"/>
  <c r="J154" i="4" s="1"/>
  <c r="D167" i="4" s="1"/>
  <c r="C16" i="4" s="1"/>
  <c r="I99" i="4"/>
  <c r="I101" i="4" s="1"/>
  <c r="J136" i="4"/>
  <c r="G85" i="2"/>
  <c r="G86" i="2"/>
  <c r="G84" i="2"/>
  <c r="G83" i="2"/>
  <c r="E96" i="3"/>
  <c r="E97" i="3" s="1"/>
  <c r="G97" i="3" s="1"/>
  <c r="H97" i="3" s="1"/>
  <c r="G129" i="3"/>
  <c r="H129" i="3" s="1"/>
  <c r="J129" i="3" s="1"/>
  <c r="Q129" i="3" s="1"/>
  <c r="G80" i="2"/>
  <c r="G88" i="2"/>
  <c r="I88" i="2" s="1"/>
  <c r="P88" i="2" s="1"/>
  <c r="G89" i="2"/>
  <c r="I89" i="2" s="1"/>
  <c r="P89" i="2" s="1"/>
  <c r="C36" i="6"/>
  <c r="J43" i="6"/>
  <c r="J42" i="6"/>
  <c r="F46" i="6"/>
  <c r="C46" i="6"/>
  <c r="I42" i="6" l="1"/>
  <c r="I43" i="6"/>
  <c r="G46" i="6"/>
  <c r="H46" i="6" s="1"/>
  <c r="H163" i="15"/>
  <c r="H164" i="15" s="1"/>
  <c r="I16" i="15" s="1"/>
  <c r="G16" i="15"/>
  <c r="E127" i="4"/>
  <c r="E128" i="4" s="1"/>
  <c r="E129" i="4" s="1"/>
  <c r="G129" i="4" s="1"/>
  <c r="H129" i="4" s="1"/>
  <c r="J129" i="4" s="1"/>
  <c r="Q129" i="4" s="1"/>
  <c r="D101" i="4"/>
  <c r="H101" i="4" s="1"/>
  <c r="J101" i="4" s="1"/>
  <c r="Q101" i="4" s="1"/>
  <c r="D99" i="4"/>
  <c r="H99" i="4" s="1"/>
  <c r="J99" i="4" s="1"/>
  <c r="Q99" i="4" s="1"/>
  <c r="N139" i="3"/>
  <c r="J147" i="3" s="1"/>
  <c r="P139" i="3"/>
  <c r="J149" i="3" s="1"/>
  <c r="P136" i="4"/>
  <c r="P146" i="4" s="1"/>
  <c r="J156" i="4" s="1"/>
  <c r="P91" i="2"/>
  <c r="I103" i="2" s="1"/>
  <c r="H80" i="2"/>
  <c r="I92" i="2"/>
  <c r="D170" i="4"/>
  <c r="D99" i="3"/>
  <c r="H99" i="3" s="1"/>
  <c r="J99" i="3" s="1"/>
  <c r="Q99" i="3" s="1"/>
  <c r="J97" i="3"/>
  <c r="Q97" i="3" s="1"/>
  <c r="D101" i="3"/>
  <c r="H101" i="3" s="1"/>
  <c r="J101" i="3" s="1"/>
  <c r="Q101" i="3" s="1"/>
  <c r="J38" i="6"/>
  <c r="J46" i="6"/>
  <c r="I38" i="6" l="1"/>
  <c r="I46" i="6"/>
  <c r="H102" i="4"/>
  <c r="J102" i="4" s="1"/>
  <c r="Q102" i="4" s="1"/>
  <c r="Q146" i="4" s="1"/>
  <c r="D160" i="3"/>
  <c r="F160" i="3"/>
  <c r="H115" i="2"/>
  <c r="F16" i="2" s="1"/>
  <c r="F167" i="4"/>
  <c r="H85" i="2"/>
  <c r="I85" i="2" s="1"/>
  <c r="M85" i="2" s="1"/>
  <c r="H84" i="2"/>
  <c r="I84" i="2" s="1"/>
  <c r="M84" i="2" s="1"/>
  <c r="H86" i="2"/>
  <c r="I86" i="2" s="1"/>
  <c r="M86" i="2" s="1"/>
  <c r="H83" i="2"/>
  <c r="I83" i="2" s="1"/>
  <c r="M83" i="2" s="1"/>
  <c r="I80" i="2"/>
  <c r="I94" i="2"/>
  <c r="H102" i="3"/>
  <c r="J102" i="3" s="1"/>
  <c r="Q102" i="3" s="1"/>
  <c r="Q139" i="3" s="1"/>
  <c r="J150" i="3" s="1"/>
  <c r="F40" i="6"/>
  <c r="F170" i="4" l="1"/>
  <c r="E16" i="4"/>
  <c r="F163" i="3"/>
  <c r="E16" i="3"/>
  <c r="D163" i="3"/>
  <c r="C16" i="3"/>
  <c r="J157" i="4"/>
  <c r="J146" i="4"/>
  <c r="J149" i="4" s="1"/>
  <c r="M91" i="2"/>
  <c r="I100" i="2" s="1"/>
  <c r="E115" i="2" s="1"/>
  <c r="I91" i="2"/>
  <c r="I93" i="2" s="1"/>
  <c r="I95" i="2" s="1"/>
  <c r="G160" i="3"/>
  <c r="F16" i="3" s="1"/>
  <c r="J139" i="3"/>
  <c r="J142" i="3" s="1"/>
  <c r="F37" i="6"/>
  <c r="E36" i="6"/>
  <c r="C37" i="6"/>
  <c r="E37" i="6"/>
  <c r="G37" i="6" l="1"/>
  <c r="H37" i="6" s="1"/>
  <c r="G16" i="3"/>
  <c r="E118" i="2"/>
  <c r="C16" i="2"/>
  <c r="G167" i="4"/>
  <c r="J158" i="4"/>
  <c r="I104" i="2"/>
  <c r="J151" i="3"/>
  <c r="G163" i="3"/>
  <c r="H163" i="3" s="1"/>
  <c r="H164" i="3" s="1"/>
  <c r="I16" i="3" s="1"/>
  <c r="H160" i="3"/>
  <c r="H118" i="2"/>
  <c r="I115" i="2"/>
  <c r="J37" i="6"/>
  <c r="C40" i="6"/>
  <c r="G40" i="6" l="1"/>
  <c r="H40" i="6" s="1"/>
  <c r="G16" i="2"/>
  <c r="I37" i="6"/>
  <c r="I118" i="2"/>
  <c r="I119" i="2" s="1"/>
  <c r="G170" i="4"/>
  <c r="H170" i="4" s="1"/>
  <c r="F16" i="4"/>
  <c r="H167" i="4"/>
  <c r="F36" i="6"/>
  <c r="G36" i="6" l="1"/>
  <c r="H36" i="6" s="1"/>
  <c r="G16" i="4"/>
  <c r="I16" i="2"/>
  <c r="H171" i="4"/>
  <c r="I16" i="4"/>
  <c r="J40" i="6"/>
  <c r="J36" i="6"/>
  <c r="I40" i="6" l="1"/>
  <c r="I36" i="6"/>
</calcChain>
</file>

<file path=xl/sharedStrings.xml><?xml version="1.0" encoding="utf-8"?>
<sst xmlns="http://schemas.openxmlformats.org/spreadsheetml/2006/main" count="2103" uniqueCount="327">
  <si>
    <t>Berechnung der umgelegten Personalnebenkosten</t>
  </si>
  <si>
    <t>Ermittlung der produktiven Arbeitstage</t>
  </si>
  <si>
    <t>Tage</t>
  </si>
  <si>
    <t>Ausfalltage</t>
  </si>
  <si>
    <t>Tage pro Jahr</t>
  </si>
  <si>
    <t>Samstage und Sonntage</t>
  </si>
  <si>
    <t>Arbeitslosenversicherung</t>
  </si>
  <si>
    <t>Bruttojahresarbeitszeit</t>
  </si>
  <si>
    <t>Zuschlag Insolvenzentgeltsicherung</t>
  </si>
  <si>
    <t>Pensionsversicherung ASVG</t>
  </si>
  <si>
    <t>Krankenversicherung ASVG</t>
  </si>
  <si>
    <t>Urlaubs-</t>
  </si>
  <si>
    <t>Unfallversicherung</t>
  </si>
  <si>
    <t>Anspruch</t>
  </si>
  <si>
    <t>SOLL-Arbeitszeit</t>
  </si>
  <si>
    <t>Schlechtwetterentschädigungsbeitrag</t>
  </si>
  <si>
    <t>Kommunalsteuer</t>
  </si>
  <si>
    <t>in Tagen</t>
  </si>
  <si>
    <t>Berechnung der Personalnebenkosten</t>
  </si>
  <si>
    <t>in %</t>
  </si>
  <si>
    <t>A. Entlohnung für die produktive Arbeitszeit</t>
  </si>
  <si>
    <t xml:space="preserve">B. Berechnung der Umgelegten Lohnnebenkosten </t>
  </si>
  <si>
    <t>Summe</t>
  </si>
  <si>
    <t>abzüglich Entlohnung produktive Zeit</t>
  </si>
  <si>
    <t>Projektspezifische Anpassung der UPNK</t>
  </si>
  <si>
    <t>Arbeitszeit gem KollV</t>
  </si>
  <si>
    <t>Std/Wo</t>
  </si>
  <si>
    <t>€/Std</t>
  </si>
  <si>
    <t>Projeltarbeitszeit</t>
  </si>
  <si>
    <t>Mehrarbeitsfaktor</t>
  </si>
  <si>
    <t>Mehrlohnfaktor</t>
  </si>
  <si>
    <t>UPNK 0</t>
  </si>
  <si>
    <t>UPNK 1</t>
  </si>
  <si>
    <t>UPNK 2</t>
  </si>
  <si>
    <t>UPNK 3</t>
  </si>
  <si>
    <t>Werte gem Stammdaten</t>
  </si>
  <si>
    <t>Mehrarbeitsfaktor (MAF)</t>
  </si>
  <si>
    <t>Mehrlohnfaktor (MLF)</t>
  </si>
  <si>
    <t>Produkt</t>
  </si>
  <si>
    <t>Umgelegte Personalnebenkosten (K3 Zeile 13)</t>
  </si>
  <si>
    <t>Direkte Personalnebenkosten (ArbeiterInnen)</t>
  </si>
  <si>
    <t>Summe Direkte Personalnebenkosten (DPNK)</t>
  </si>
  <si>
    <t>Mittelwert</t>
  </si>
  <si>
    <t>Ausfall-tage</t>
  </si>
  <si>
    <t>Gesetzliche Feiertage (Durchschnittswert)</t>
  </si>
  <si>
    <t>Urlaubsanspruch</t>
  </si>
  <si>
    <t>UPNK Kennzeichen</t>
  </si>
  <si>
    <t>Gem KollV Bauindustrie und Baugewerbe sowie BUAG</t>
  </si>
  <si>
    <t xml:space="preserve"> DPNK</t>
  </si>
  <si>
    <t>Gesamt</t>
  </si>
  <si>
    <t>A. Entlohnung für die produktive Arbeitszeit (Basis)</t>
  </si>
  <si>
    <t xml:space="preserve">B. Berechnung der UmgelegtenPersonalnebenkosten </t>
  </si>
  <si>
    <t>B1. Entlohnung und DPNK für Ausfallzeiten</t>
  </si>
  <si>
    <t>Feiertage</t>
  </si>
  <si>
    <t>Krankenstand u sonstige Verhinderung</t>
  </si>
  <si>
    <t>Betrieblicher Ausfall und Unproduktivität</t>
  </si>
  <si>
    <t>Schlechtwetter mit Rückvergütung (daher keine Kosten)</t>
  </si>
  <si>
    <t>Urlaub in B2.1</t>
  </si>
  <si>
    <t>B2. Beiträge gem BUAG</t>
  </si>
  <si>
    <t>B2.1 Sachbereich Urlaub</t>
  </si>
  <si>
    <t>Beitragspflichtig</t>
  </si>
  <si>
    <t>abzüglich Urlaub</t>
  </si>
  <si>
    <t>bei 5 Tage pro Woche</t>
  </si>
  <si>
    <t>Wochen beitragspflichtig</t>
  </si>
  <si>
    <t>Zuschlag pro beitragspfl. Woche</t>
  </si>
  <si>
    <t>KV-Löhne</t>
  </si>
  <si>
    <t>Hebefaktor</t>
  </si>
  <si>
    <t>Beitrag an die BUAK pro Jahr</t>
  </si>
  <si>
    <t>entspricht (bei 7,8 Std/Tag)</t>
  </si>
  <si>
    <t>bei Urlausanspruch 5 Wochen</t>
  </si>
  <si>
    <t>von</t>
  </si>
  <si>
    <t>für</t>
  </si>
  <si>
    <t>bei Urlausanspruch 6 Wochen</t>
  </si>
  <si>
    <t>Rückvergütung BUAK (+ Pauschalsatz für Lohnnebenkosten 30,1%)</t>
  </si>
  <si>
    <t>B2.2 Sachbereich Winterfeiertage (nicht relevant)</t>
  </si>
  <si>
    <t>Beitragspflichtig (April bis Nov.)</t>
  </si>
  <si>
    <t>Wochen</t>
  </si>
  <si>
    <t>Entspricht (7,8 Std/Tag)</t>
  </si>
  <si>
    <t>Rückvergütetet Tage</t>
  </si>
  <si>
    <t>zuzüglich 20% und 17% entspricht</t>
  </si>
  <si>
    <t>Durchbeschäftigung Winter?</t>
  </si>
  <si>
    <t>Ja</t>
  </si>
  <si>
    <t>Wenn "Nein", Entfall der Rückvergütung</t>
  </si>
  <si>
    <t>Nein</t>
  </si>
  <si>
    <t>Wenn "Nein", Entfall Bezahlung der Tage</t>
  </si>
  <si>
    <t>B2.3 Sachbereich Abfertigung</t>
  </si>
  <si>
    <t>entspricht</t>
  </si>
  <si>
    <t>B2.4 Sachbereich Überbrückungsgeld</t>
  </si>
  <si>
    <t>B3. Weihnachtsgeld</t>
  </si>
  <si>
    <t>Pflichtig gem KollV</t>
  </si>
  <si>
    <t>Betrag je 39Std/Wo</t>
  </si>
  <si>
    <t>Betrag</t>
  </si>
  <si>
    <t>B4. Sonstiges</t>
  </si>
  <si>
    <t>Betrag f Baugewerbe</t>
  </si>
  <si>
    <t>Betrag f Bauindustrie</t>
  </si>
  <si>
    <t>Beitrag für Ausbildung gemittelt</t>
  </si>
  <si>
    <t>B4.2 Sonstiges (Erinnerungswert)</t>
  </si>
  <si>
    <t>Summe gesamte Personal und Personalnebenkosten</t>
  </si>
  <si>
    <t>Abzüglich Entlohnung</t>
  </si>
  <si>
    <t>Abzüglich direkte Personalnebenkosten</t>
  </si>
  <si>
    <t>Umgelegte Personalnebenlosten</t>
  </si>
  <si>
    <t>Zusammenfassung der UPNK in Baugewerbe und Bauindustrie (ArbeiterInnen)</t>
  </si>
  <si>
    <t>Personalnebenkosten in Abhängigkeit von Mehrarbeit und Mehrverdienst</t>
  </si>
  <si>
    <t>Bezeich-nung</t>
  </si>
  <si>
    <t>Prozent-satz</t>
  </si>
  <si>
    <t>unabhängig vom Mehrarbeit und Mehrverdienst</t>
  </si>
  <si>
    <t>UPNK0</t>
  </si>
  <si>
    <t>abhängig von Mehrarbeit</t>
  </si>
  <si>
    <t>UPNK1</t>
  </si>
  <si>
    <t>abhängig von Mehrverdienst</t>
  </si>
  <si>
    <t>UPNK2</t>
  </si>
  <si>
    <t>abhängig von Mehrarbeit und Mehrverdienst</t>
  </si>
  <si>
    <t>UPNK3</t>
  </si>
  <si>
    <r>
      <rPr>
        <sz val="11"/>
        <color theme="1"/>
        <rFont val="Calibri"/>
        <family val="2"/>
      </rPr>
      <t>Ø</t>
    </r>
    <r>
      <rPr>
        <sz val="12.65"/>
        <color theme="1"/>
        <rFont val="Calibri"/>
        <family val="2"/>
      </rPr>
      <t xml:space="preserve"> KV-Lohn</t>
    </r>
  </si>
  <si>
    <r>
      <t>Ø</t>
    </r>
    <r>
      <rPr>
        <sz val="12.65"/>
        <color theme="1"/>
        <rFont val="Calibri"/>
        <family val="2"/>
      </rPr>
      <t xml:space="preserve"> abgabeplichtiger Lohn</t>
    </r>
  </si>
  <si>
    <t>B2.2 Sachbereich Winterfeiertage</t>
  </si>
  <si>
    <t>B4.1 Zwischenbetriebliche Ausbildung</t>
  </si>
  <si>
    <t>B.1. Entlohnung und DPNK für Ausfallzeiten</t>
  </si>
  <si>
    <t>B.1.1 Feiertage und arbeitsfreie Tage gem KV</t>
  </si>
  <si>
    <t>Tage pro Jahr (Durchschittswerte f 4 Jahre))</t>
  </si>
  <si>
    <t>Feiertage u arbeitsfreie Tage</t>
  </si>
  <si>
    <t>B.1.2 Urlaub</t>
  </si>
  <si>
    <t>B.1.3 Krankenstand u sonstige persönlcher Ausfall</t>
  </si>
  <si>
    <t>B.2. Sonderzahlungen</t>
  </si>
  <si>
    <t>B.2.1 Urlaubszuschuss</t>
  </si>
  <si>
    <t>B.2.2Weihnachtsgeld</t>
  </si>
  <si>
    <r>
      <rPr>
        <b/>
        <sz val="11"/>
        <rFont val="Calibri"/>
        <family val="2"/>
        <scheme val="minor"/>
      </rPr>
      <t>B.3. Sonstige Nebenkosten</t>
    </r>
    <r>
      <rPr>
        <sz val="11"/>
        <rFont val="Calibri"/>
        <family val="2"/>
        <scheme val="minor"/>
      </rPr>
      <t xml:space="preserve"> (zB Abfertigung-ALT, Betriebsrat)</t>
    </r>
  </si>
  <si>
    <t>davon direkte Personalnebenkosten</t>
  </si>
  <si>
    <t>davon umgelegte Personalnebenkosten</t>
  </si>
  <si>
    <t>abgabepflichtiger Lohn</t>
  </si>
  <si>
    <t>UPNK0 (von Mehrarbeit und Mehrlohn unabhängig)</t>
  </si>
  <si>
    <t>UPNK1 (nur von Mehrarbeit abhängig)</t>
  </si>
  <si>
    <t>UPNK2 (nur vom Mehrlohn abhängig)</t>
  </si>
  <si>
    <t>UPNK3 (von Mehrlohn aus Mehrarbeit und Mehrarbeit abhängig)</t>
  </si>
  <si>
    <t>Umgelegte Personalnebenkosten</t>
  </si>
  <si>
    <t>Aufteilung in die Kategorien (UPNK0 bis UPNK3)</t>
  </si>
  <si>
    <t>abgabepl. Lohn ohne AZ-Zusch.</t>
  </si>
  <si>
    <t>Mehrlohnfaktor aus Mehrarbeit</t>
  </si>
  <si>
    <t>Mehrlohnfaktor-MA (MLF-MA)</t>
  </si>
  <si>
    <t>Werte gem Musterberechnung</t>
  </si>
  <si>
    <t>Beispielrechnung für die projektbezogene Anpassung der UPNK</t>
  </si>
  <si>
    <t>Personalnebenkosten gesamt</t>
  </si>
  <si>
    <t>Summe Direkte Personalnebenkosten auf lfd Entgelt (DPNK)</t>
  </si>
  <si>
    <t>Stand:</t>
  </si>
  <si>
    <t>Direkte Personalnebenkosten auf lfd. Entgelt</t>
  </si>
  <si>
    <t>Wert gem Muster-berech.</t>
  </si>
  <si>
    <t>Summe UPNK</t>
  </si>
  <si>
    <t>Musterkalkulation der umgelegten Personalnebenkosten</t>
  </si>
  <si>
    <t>nach</t>
  </si>
  <si>
    <t>dem Kollektivvertrag für</t>
  </si>
  <si>
    <t>Baugewerbe und Bauindustrie und BUAG</t>
  </si>
  <si>
    <t>Erstellt von Univ.-Prof. DI Dr Andreas Kropik</t>
  </si>
  <si>
    <t>Grau hinterlegte Felder sind individuelle Eingabefelder.  Sie sind überschreibbar. Alle Berechnungen sind sorgfältig geprüft, Fehler sind allerdings nie ausgeschlossen. Die Anwendung erfolgt auf eigene Gefahr.</t>
  </si>
  <si>
    <t>B.1.4 Betrieblicher Ausfall</t>
  </si>
  <si>
    <t>abzüglich Wohnbauförderungsbeitrag</t>
  </si>
  <si>
    <t>Projektarbeitszeit</t>
  </si>
  <si>
    <t>DPNK auf Sonderzahlungen (Anpassung der DPNK auf lfd Entgelt)</t>
  </si>
  <si>
    <t>Direkte Personalnebenkosten auf Sonderzahlungen</t>
  </si>
  <si>
    <t>Betrag je Woche</t>
  </si>
  <si>
    <t>KV-Löhne (je Woche)</t>
  </si>
  <si>
    <t>Stundenlöhne (je Woche)</t>
  </si>
  <si>
    <t>Denkmal-, Fassaden- und Gebäudereinigung</t>
  </si>
  <si>
    <t>Mehrlohnfaktor - nur Mehrarbeit (MLF-MA)</t>
  </si>
  <si>
    <t>dem Kollektivvertrag für das</t>
  </si>
  <si>
    <t>Bauhilfsgewerbe (Trockenbau) und BUAG</t>
  </si>
  <si>
    <t>Dachdecker (Wien) und BUAG</t>
  </si>
  <si>
    <t>auf KV-Entgelt</t>
  </si>
  <si>
    <t>[2] Annahme 1: Abgabepflichtiges Entgelt zu KV-Entgelt:</t>
  </si>
  <si>
    <t>[1] Anpassung nur in Höhe des Mehrlohns wegen Überstunden (in der Berechnung vernachlässigt)</t>
  </si>
  <si>
    <t>Die umgelegten Lohnnebenkosten beziehen sich auf das kollektivvertragliche Entgelt und die Normalarbeitszeit. Die Anpassung erfolgt über die Faktoren Mehrlohnfaktor und Mehrarbeitsfaktor. Um eine Vergleichbarkeit herzustellen sind die Ausfallzeiten (persönliche und betriebliche) gleich gehalten. (Hinweis: Für einen Gesamtkostenvergleich der einzelnen Branchen wären noch andere Kostenelemente mit einzubeziehen!)</t>
  </si>
  <si>
    <t>Kollektivvertrag bzw Branche / Gewerbe</t>
  </si>
  <si>
    <t>Alle grau hinterlegten Zellen sind Eingabefelder. Damit können, bezogen auf Ihre Situation Anpassungen vorgenommen werden.</t>
  </si>
  <si>
    <t xml:space="preserve">Die weiteren Blätter enthalten Musterkalkulationen für einzelne Branchen bzw Kollektivverträge. Die individuellen Ausfalltage (zB Krankheit oder betriebliche Ausfallzeiten) können den eigenen Werten entsprechend angepasst werden. Bitte bedenken sie, dass die Musterberechnung eine Jahresberechnung darstellt. Daher sind Ausfalltage bei nicht ganzjähriger Durchbeschäftigung hochzurechnen. Verwenden Sie als Anhaltspunkt den nachstehenden Kalkulator. </t>
  </si>
  <si>
    <t>Anzahl der Ausfalltage</t>
  </si>
  <si>
    <t>Durchschnittliche Beschäftigungsdauer pro Kalenderjahr</t>
  </si>
  <si>
    <t>Hochgerechnte Ausfalltage pro Jahr</t>
  </si>
  <si>
    <r>
      <t xml:space="preserve">Das Thema UMGELEGTE PERSONALNEBENKOSTEN ist für viele Anwender eine undurchsichtige Thematik. Die Kalkulationsblätter helfen, zielgerichtet einen plausiblen Wert ermitteln zu können. </t>
    </r>
    <r>
      <rPr>
        <sz val="12"/>
        <color rgb="FFFF0000"/>
        <rFont val="Calibri"/>
        <family val="2"/>
        <scheme val="minor"/>
      </rPr>
      <t>Bitte prüfen Sie das Ergebnis, bevor Sie damit Kalkulationen erstellen.</t>
    </r>
  </si>
  <si>
    <t>Musterkalkulationen für die umgelegten Personalnebenkosten</t>
  </si>
  <si>
    <t>einzelner Branchen</t>
  </si>
  <si>
    <t>Informationen zu den Personalnebenkosten finden sich zB im Buch</t>
  </si>
  <si>
    <r>
      <rPr>
        <b/>
        <i/>
        <sz val="11"/>
        <color rgb="FFFF0000"/>
        <rFont val="Calibri"/>
        <family val="2"/>
        <scheme val="minor"/>
      </rPr>
      <t>Kropik</t>
    </r>
    <r>
      <rPr>
        <b/>
        <sz val="11"/>
        <color rgb="FFFF0000"/>
        <rFont val="Calibri"/>
        <family val="2"/>
        <scheme val="minor"/>
      </rPr>
      <t>, Baukalkulation, Kostenrechnung und ÖNORM B 2061</t>
    </r>
  </si>
  <si>
    <t>Zuletzt geändert</t>
  </si>
  <si>
    <t>Direkte Lohnnebenkosten Stand:</t>
  </si>
  <si>
    <t>B4.1 Sonstiges (Erinnerungswert)</t>
  </si>
  <si>
    <t>Gärtner und Landschaftsgärtner</t>
  </si>
  <si>
    <t>Ø KV-Lohn</t>
  </si>
  <si>
    <t>Ø abgabeplichtiger Lohn</t>
  </si>
  <si>
    <t>Direkte Personalnebenkosten (ArbeiterInnen); Bauhilfsgewerbe - Trockenbau</t>
  </si>
  <si>
    <t>Zusammenfassung der UPNK</t>
  </si>
  <si>
    <t>Zusammenfassung der UPNK:</t>
  </si>
  <si>
    <t>Abfertigung-Neu (Betriebl. Mitarbeitervorsorge)</t>
  </si>
  <si>
    <t>zuzüglich 20% und 30,1% entspricht</t>
  </si>
  <si>
    <t>Beitragspf. Wochen April - November</t>
  </si>
  <si>
    <t>Beitragspf. Wochen Dezember - März</t>
  </si>
  <si>
    <t>Zuschlag April - November</t>
  </si>
  <si>
    <t>Zuschlag Dezember - März</t>
  </si>
  <si>
    <t>Zwischensumme</t>
  </si>
  <si>
    <t>DPNK auf laufendes Entgelt</t>
  </si>
  <si>
    <t>DPNK</t>
  </si>
  <si>
    <t>UPNK</t>
  </si>
  <si>
    <t>www.bauwesen.at/pub</t>
  </si>
  <si>
    <t>DZ zum FLAF (im Mittel; bitte zutreffenden Bundesländerwert eintragen)</t>
  </si>
  <si>
    <t>www.bauwesen.at</t>
  </si>
  <si>
    <r>
      <t xml:space="preserve">Nähere Erläuterungen zu den Personalnebenkosten und zur Stundensatzkalkulation (K3-Blatt) können dem Buch </t>
    </r>
    <r>
      <rPr>
        <i/>
        <sz val="11"/>
        <rFont val="Calibri"/>
        <family val="2"/>
        <scheme val="minor"/>
      </rPr>
      <t>Kropik</t>
    </r>
    <r>
      <rPr>
        <sz val="11"/>
        <rFont val="Calibri"/>
        <family val="2"/>
        <scheme val="minor"/>
      </rPr>
      <t xml:space="preserve">, </t>
    </r>
    <r>
      <rPr>
        <b/>
        <sz val="11"/>
        <rFont val="Calibri"/>
        <family val="2"/>
        <scheme val="minor"/>
      </rPr>
      <t>Baukalkulation, Kostenrechnung und ÖNORM B 2061</t>
    </r>
    <r>
      <rPr>
        <sz val="11"/>
        <rFont val="Calibri"/>
        <family val="2"/>
        <scheme val="minor"/>
      </rPr>
      <t xml:space="preserve"> entnommen werden. Verfügbar ist auch ein </t>
    </r>
    <r>
      <rPr>
        <b/>
        <sz val="11"/>
        <rFont val="Calibri"/>
        <family val="2"/>
        <scheme val="minor"/>
      </rPr>
      <t>K3-Kalkulationsprogramm</t>
    </r>
    <r>
      <rPr>
        <sz val="11"/>
        <rFont val="Calibri"/>
        <family val="2"/>
        <scheme val="minor"/>
      </rPr>
      <t xml:space="preserve"> (in Excel) zur Ermittlung des Stundensatztes (K3-Blatt-Kalkulation nach der ÖNORM B 2061:2020). Es ist dz (März 2020) das einzige Programm,  welches auf die Besonderheiten der einzelnen Kollektivverträge eingeht (unterschiedliche Bemessungsgrudlagen für Erschwernisse, Überstunden udgl). Weitere Informationen dazu siehe www.bauwesen.at.</t>
    </r>
  </si>
  <si>
    <t>www.bauwesen.at/tools</t>
  </si>
  <si>
    <t>Informationen dazu:</t>
  </si>
  <si>
    <t>Sundenlöhne</t>
  </si>
  <si>
    <t>Stundenlöhne</t>
  </si>
  <si>
    <r>
      <rPr>
        <b/>
        <sz val="11"/>
        <rFont val="Calibri"/>
        <family val="2"/>
        <scheme val="minor"/>
      </rPr>
      <t>B.3. Sonstige Nebenkosten</t>
    </r>
    <r>
      <rPr>
        <sz val="11"/>
        <rFont val="Calibri"/>
        <family val="2"/>
        <scheme val="minor"/>
      </rPr>
      <t xml:space="preserve"> (Zusätzliche Kosten Abfertigung-ALT; Sozialleistungen; Sonstiges)</t>
    </r>
  </si>
  <si>
    <t>(fiktiver Mehrlohn - nur Demonstrationsbeispiel!)</t>
  </si>
  <si>
    <t>Die Werte stellen nur Richtwerte dar und ersetzen eigene Berechnungen nicht. Sie sind daher Anhaltswerte die in der Praxis über- als auch unterschritten werden können!</t>
  </si>
  <si>
    <t>Hafner, Platten- und Fliesenleger und BUAG</t>
  </si>
  <si>
    <t>Betrag je Woche (in den einzelnen Bundesländern unterschiedlich)</t>
  </si>
  <si>
    <t xml:space="preserve">Eine korrekte Anpassung erfolgt zB im K3-TOOL; in die Stammdaten (K3_Quelle) sind die Werte UPNK0 bis UPNK3 einzutragen. </t>
  </si>
  <si>
    <t>Ein Überblick über die Personalnebenkosten (Lohnnebenkosten) in einzelnen Baubranchen</t>
  </si>
  <si>
    <t>DPNK + UPNK</t>
  </si>
  <si>
    <t>B2.1. Urlaubszuschuss</t>
  </si>
  <si>
    <t>Wochen wie B.2.2</t>
  </si>
  <si>
    <t>UPNK3 (vom Mehrlohn aus Mehrarbeit abhängig)</t>
  </si>
  <si>
    <t>UPNK3 (von Mehrlohn  und Mehrarbeit abhängig)</t>
  </si>
  <si>
    <t>UPNK3 (von Mehrlohn aus Mehrarbeit abhängig)</t>
  </si>
  <si>
    <t>Stundenlöhne (gem KollV Pkt XIX)</t>
  </si>
  <si>
    <t>Anpassung , weil ohne Zuschläge</t>
  </si>
  <si>
    <t>Anpassung</t>
  </si>
  <si>
    <t>Direkte Personalnebenkosten (ArbeiterInnen): Maler</t>
  </si>
  <si>
    <t xml:space="preserve">B. Berechnung der Umgelegten Personalnebenkosten </t>
  </si>
  <si>
    <r>
      <t xml:space="preserve">(Wert </t>
    </r>
    <r>
      <rPr>
        <sz val="11"/>
        <color theme="1"/>
        <rFont val="Calibri"/>
        <family val="2"/>
      </rPr>
      <t xml:space="preserve">≤ </t>
    </r>
    <r>
      <rPr>
        <sz val="11"/>
        <color theme="1"/>
        <rFont val="Calibri"/>
        <family val="2"/>
        <scheme val="minor"/>
      </rPr>
      <t>1,00)</t>
    </r>
  </si>
  <si>
    <t xml:space="preserve">Gewichtete UPNK </t>
  </si>
  <si>
    <t>Beschäftigte ohne BUAG:</t>
  </si>
  <si>
    <t>unabhängig vom Mehrarbeit und Mehrverd.</t>
  </si>
  <si>
    <t>Werte gem Berechnung</t>
  </si>
  <si>
    <t>Bechäftigte mit BUAG:</t>
  </si>
  <si>
    <t>frei</t>
  </si>
  <si>
    <t>(Bundesländer: Unterschiede beim Weihnachtsgeld; daher Pkt B3 individuell veränderbar)</t>
  </si>
  <si>
    <t>Ergebnis der nachfolgenden Berechnung</t>
  </si>
  <si>
    <t>UPNK0: Der Prozentsatz ist unabhängig von einer Überzahlung des KV-Entgelts und von Mehrarbeit. Er ist auf das abgabepflichtige Entgelt gem K3-Blatt aufzuschlagen.</t>
  </si>
  <si>
    <t>UPNK1: Der Prozentsatz ist abhängig von der Mehrarbeit. Er verhält sich degressiv bei zunehmender Überschreitung der KV-Arbeitszeit. Der angepasste Prozentsatz ist auf das abgabepflichtige Entgelt gem K3-Blatt aufzuschlagen.</t>
  </si>
  <si>
    <t>UPNK2: Der Prozentsatz ist abhängig vom Mehrentgelt. Er verhält sich degressiv bei zunehmender Überzahlung des KV-Entgelts. Der angepasste Prozentsatz ist auf das abgabepflichtige Entgelt gem K3-Blatt aufzuschlagen.</t>
  </si>
  <si>
    <t>UPNK3: Der Prozentsatz ist abhängig von Mehrentgelt und Mehrarbeit. Er verhält sich degressiv bei zunehmender Überzahlung des KV-Entgelts. Der angepasste Prozentsatz ist auf das abgabepflichtige Entgelt gem K3-Blatt aufzuschlagen.</t>
  </si>
  <si>
    <t>UPNK ges.</t>
  </si>
  <si>
    <t>Besondere Hinweise: Keine.</t>
  </si>
  <si>
    <t>Die Berechnung der UPNK</t>
  </si>
  <si>
    <r>
      <t xml:space="preserve">Bei Anwendung des </t>
    </r>
    <r>
      <rPr>
        <b/>
        <sz val="12"/>
        <rFont val="Calibri"/>
        <family val="2"/>
        <scheme val="minor"/>
      </rPr>
      <t>K3-Kalkulationstools</t>
    </r>
    <r>
      <rPr>
        <sz val="12"/>
        <rFont val="Calibri"/>
        <family val="2"/>
        <scheme val="minor"/>
      </rPr>
      <t xml:space="preserve"> erfolgt eine allfällige erforderliche Anpassug automatisch. Die Grundwerte sind in die Quelltaten/Stammdaten einzutragen. (www.bauwesen.at/k3)</t>
    </r>
  </si>
  <si>
    <t>Besondere Hinweise: Als Mehrentgelt welches zu einem degressiven Verhalten von UPNK2 und UPNK3 führt, ist nur jenes welches sich aus Überstunden/Mehrarbeit ergibt heranzuziehen.</t>
  </si>
  <si>
    <t>Maler, Lackierer und Schilderhersteller (ohne BUAG!)</t>
  </si>
  <si>
    <t>!! Beschäftigte mit BUAG !!</t>
  </si>
  <si>
    <r>
      <t xml:space="preserve">Bei Anwendung des </t>
    </r>
    <r>
      <rPr>
        <b/>
        <sz val="12"/>
        <rFont val="Calibri"/>
        <family val="2"/>
        <scheme val="minor"/>
      </rPr>
      <t>K3-Kalkulationstools</t>
    </r>
    <r>
      <rPr>
        <sz val="12"/>
        <rFont val="Calibri"/>
        <family val="2"/>
        <scheme val="minor"/>
      </rPr>
      <t xml:space="preserve"> erfolgt eine allfällige erforderliche Anpassug automatisch. Die Grundwerte sind in die Quelldaten/Stammdaten einzutragen. (www.bauwesen.at/k3)</t>
    </r>
  </si>
  <si>
    <t>Arbeitsfreie Tage gem KollV 24.12 und 31.12. zu …</t>
  </si>
  <si>
    <t>Tischler und Holzgestalter</t>
  </si>
  <si>
    <t>bis</t>
  </si>
  <si>
    <t>Name des Tabellenblatts:</t>
  </si>
  <si>
    <t>Inhaltsverzeichnis</t>
  </si>
  <si>
    <t>Kollektivvertrag</t>
  </si>
  <si>
    <t>Tabellenblatt</t>
  </si>
  <si>
    <t>Geändert:</t>
  </si>
  <si>
    <t>UPNK angepasst</t>
  </si>
  <si>
    <t>Niveau 1</t>
  </si>
  <si>
    <t>Niveau 2</t>
  </si>
  <si>
    <t>KV-Entelt</t>
  </si>
  <si>
    <t>Ü-Std Zuschlag</t>
  </si>
  <si>
    <t>!A4</t>
  </si>
  <si>
    <t>!B16</t>
  </si>
  <si>
    <t>!C16</t>
  </si>
  <si>
    <t>!D16</t>
  </si>
  <si>
    <t>!E16</t>
  </si>
  <si>
    <t>!F16</t>
  </si>
  <si>
    <t>!G16</t>
  </si>
  <si>
    <t>!I16</t>
  </si>
  <si>
    <t>Eisen- und Metallverarbeitende Gewerbe (Elektriker, Installateur, Schlosser etc)</t>
  </si>
  <si>
    <t>Tapezierer</t>
  </si>
  <si>
    <t>Gesamte UPNK (Basis KV-Entgelt)</t>
  </si>
  <si>
    <t xml:space="preserve">     Annahme 2: Arbeitszeit mit einer Mehrstunde</t>
  </si>
  <si>
    <r>
      <t xml:space="preserve">angepasst auf </t>
    </r>
    <r>
      <rPr>
        <sz val="11"/>
        <color theme="1"/>
        <rFont val="Calibri"/>
        <family val="2"/>
      </rPr>
      <t>Ø abgabepflichtiges Entgelt (= Basis)</t>
    </r>
  </si>
  <si>
    <t>Brutto Anwesenheitszeit</t>
  </si>
  <si>
    <t>Produktive (erlösbringende) Anwesenheitszeit</t>
  </si>
  <si>
    <t>Unprod. Zeiten (Schulung, Anschlussauftrag-Wartezeit etc)</t>
  </si>
  <si>
    <t>Ausfallzeit Krankheit und Pflege</t>
  </si>
  <si>
    <t>Sonstige Ausfallzeit (Arzt, Umzug, Hochzeit etc)</t>
  </si>
  <si>
    <t>Ausfallzeit Schlechtwetter mit Rückvergütung</t>
  </si>
  <si>
    <t>UPNK3 (von Mehrlohn und Mehrarbeit abhängig)</t>
  </si>
  <si>
    <r>
      <t xml:space="preserve">Das Blatt </t>
    </r>
    <r>
      <rPr>
        <b/>
        <sz val="12"/>
        <color theme="1"/>
        <rFont val="Calibri"/>
        <family val="2"/>
        <scheme val="minor"/>
      </rPr>
      <t>DPNK-Stamm</t>
    </r>
    <r>
      <rPr>
        <sz val="12"/>
        <color theme="1"/>
        <rFont val="Calibri"/>
        <family val="2"/>
        <scheme val="minor"/>
      </rPr>
      <t xml:space="preserve"> enthält die direkten Personalkosten. Ändern sich diese, können sie im Blatt geändert werden. Auf der Seite www.bauwesen.at können im Regelfall aktualisierte Werte entnommen werden.</t>
    </r>
  </si>
  <si>
    <t>Die Blätter sind schreibgeschützt, können jedoch ohne Passwort entsperrt werden.</t>
  </si>
  <si>
    <r>
      <rPr>
        <b/>
        <i/>
        <sz val="11"/>
        <color theme="1"/>
        <rFont val="Calibri"/>
        <family val="2"/>
        <scheme val="minor"/>
      </rPr>
      <t>Kropik</t>
    </r>
    <r>
      <rPr>
        <b/>
        <sz val="11"/>
        <color theme="1"/>
        <rFont val="Calibri"/>
        <family val="2"/>
        <scheme val="minor"/>
      </rPr>
      <t>, Baukalkulation, Kostenrechnung und ÖNORM B 2061 (2020)</t>
    </r>
  </si>
  <si>
    <r>
      <rPr>
        <b/>
        <i/>
        <sz val="11"/>
        <color theme="1"/>
        <rFont val="Calibri"/>
        <family val="2"/>
        <scheme val="minor"/>
      </rPr>
      <t>Kropik</t>
    </r>
    <r>
      <rPr>
        <b/>
        <sz val="11"/>
        <color theme="1"/>
        <rFont val="Calibri"/>
        <family val="2"/>
        <scheme val="minor"/>
      </rPr>
      <t>, (Keine) Mehrkostenforderungen beim Bauvertrag (2021)</t>
    </r>
  </si>
  <si>
    <r>
      <rPr>
        <b/>
        <i/>
        <sz val="11"/>
        <color theme="1"/>
        <rFont val="Calibri"/>
        <family val="2"/>
        <scheme val="minor"/>
      </rPr>
      <t>Kropik</t>
    </r>
    <r>
      <rPr>
        <b/>
        <sz val="11"/>
        <color theme="1"/>
        <rFont val="Calibri"/>
        <family val="2"/>
        <scheme val="minor"/>
      </rPr>
      <t>, Bauvertrags- und Nachtragsmanagement (2023) - inkl Kommentar ÖNORM B 2110:2023</t>
    </r>
  </si>
  <si>
    <r>
      <rPr>
        <b/>
        <i/>
        <sz val="10"/>
        <color theme="1"/>
        <rFont val="Calibri"/>
        <family val="2"/>
        <scheme val="minor"/>
      </rPr>
      <t>Kropik</t>
    </r>
    <r>
      <rPr>
        <b/>
        <sz val="10"/>
        <color theme="1"/>
        <rFont val="Calibri"/>
        <family val="2"/>
        <scheme val="minor"/>
      </rPr>
      <t>, Baukalkulation, Kostenrechnung und ÖNORM B 2061 (2020)</t>
    </r>
  </si>
  <si>
    <r>
      <rPr>
        <b/>
        <i/>
        <sz val="10"/>
        <color theme="1"/>
        <rFont val="Calibri"/>
        <family val="2"/>
        <scheme val="minor"/>
      </rPr>
      <t>Kropik</t>
    </r>
    <r>
      <rPr>
        <b/>
        <sz val="10"/>
        <color theme="1"/>
        <rFont val="Calibri"/>
        <family val="2"/>
        <scheme val="minor"/>
      </rPr>
      <t>, (Keine) Mehrkostenforderungen beim Bauvertrag (2021)</t>
    </r>
  </si>
  <si>
    <r>
      <rPr>
        <b/>
        <i/>
        <sz val="10"/>
        <color theme="1"/>
        <rFont val="Calibri"/>
        <family val="2"/>
        <scheme val="minor"/>
      </rPr>
      <t>Kropik</t>
    </r>
    <r>
      <rPr>
        <b/>
        <sz val="10"/>
        <color theme="1"/>
        <rFont val="Calibri"/>
        <family val="2"/>
        <scheme val="minor"/>
      </rPr>
      <t>, Bauvertrags- und Nachtragsmanagement (2023) - inkl Kommentar ÖNORM B 2110:2023</t>
    </r>
  </si>
  <si>
    <t>Maler, Lackierer und Schilderhersteller mit BUAG</t>
  </si>
  <si>
    <t>Die direkten Lohnnebenkosten beinhalten Sozialversicherungsbeiträge, Nebenbeiträge, FLAF, DZ auf FLAF (Durchschnittswert) sowie Kommunalsteuer. Soweit zutreffend auch Schlechtwetterentschädigungsbeitrag und Mitarbeitervorsorge. Die Ermittlung der umgelegten Personalnebenkosten erfolgt auf Basis von Musterberechnungen die von diversen Durchschnittswerten ausgehen. Betriebsindividuelle Werte weichen von diesen Werten daher ab!!</t>
  </si>
  <si>
    <t>Das K3-Blatt Kalkulationstool ist für die Anwendung der in der Musterberechnung ermittelten Werte abgestimmt!</t>
  </si>
  <si>
    <t>www.bauwesen.at/k3</t>
  </si>
  <si>
    <t>Tage gem KollV (24.12./31.12.) zu …% arbeitsfrei:</t>
  </si>
  <si>
    <t>Tage gem KollV (24.12/31.12.) zu …% arbeitsfrei:</t>
  </si>
  <si>
    <t>Tage gem KollV 24.12. und 31.12. zu …% arbeitsfrei:</t>
  </si>
  <si>
    <t>Tage gem KollV (24.12 und 31.12.) zu …% arbeitsfrei:</t>
  </si>
  <si>
    <t>Tage gem KollV (24.12 &amp; 31.12.) zu …% arbeitsfrei:</t>
  </si>
  <si>
    <t>Tage gem KollV (24. &amp; 31.12.)  zu …% arbeitsfrei:</t>
  </si>
  <si>
    <t>Tage gem KollV (24. &amp; 31.12) zu …% arbeitsfrei:</t>
  </si>
  <si>
    <t>Tage gem KollV (24. &amp; 31.12.) zu …% arbeitsfrei:</t>
  </si>
  <si>
    <t>(ohne BUAG)</t>
  </si>
  <si>
    <t>ohne BUAG</t>
  </si>
  <si>
    <t>mit BUAG</t>
  </si>
  <si>
    <t>(Berechnung ident der allgemeinen Berechnung f d KollV Eisen und Metall - Gewerbe</t>
  </si>
  <si>
    <t xml:space="preserve">Die Einbeziehung SPENGLER in das BUAG erfolgt wie folgt:
- Sachbereich der Urlaubsregelung: Rückwirkend ab 1. Jänner 2024.
- Sachbereich des Überbrückungsgeldes: Ab 1. Jänner 2025.
- Sachbereich der Abfertigungsregelung: Ab 1. Jänner 2026.
- Bauarbeiter-Schlechtwetterentschädigungsgesetz (BSchEG): Ab 1. November 2024 </t>
  </si>
  <si>
    <t>Eisen- und Metallverarbeitende Gewerbe &amp; BUAG - Gewerk SPENGLER</t>
  </si>
  <si>
    <t>(mit BUAG)</t>
  </si>
  <si>
    <t>Ab Jän. 26: 0% und Regelung nach BUAG - siehe B2.3</t>
  </si>
  <si>
    <t>Ab Jän. 26: Abwicklung Abfertigung über BUAG!</t>
  </si>
  <si>
    <t>Wenn "Nein", aber auch Entfall Bezahlung der Feitertage</t>
  </si>
  <si>
    <t>Schlechtwetter mit Rückvergütung (daher kein Kostenansatz)</t>
  </si>
  <si>
    <t xml:space="preserve">Anspruch </t>
  </si>
  <si>
    <t>Zusammenfassung der UPNK - Spengler mit BUAG (ArbeiterInnen)</t>
  </si>
  <si>
    <t>Gem KollV Eisen- und Metallverarb. Gewerbe sowie BUAG</t>
  </si>
  <si>
    <t>entsprechend dem KollV f d Eisen- und Metallverarbeitende Gewerbe</t>
  </si>
  <si>
    <t>entspricht bei Std/Tag v.:</t>
  </si>
  <si>
    <t>Eisen- und Metallverarbeitende Gewerbe - Gewerk SPENGLER (ohne BUAG)</t>
  </si>
  <si>
    <t>Anmerkung</t>
  </si>
  <si>
    <t>Spengler: Werte "mit BUAG" auch mit Schlechtwetter-ausfalltage!</t>
  </si>
  <si>
    <t>In den Kalkulationsblättern können betriebliche Werte eingetragen werden um die UPNK individuell zu berechnen.</t>
  </si>
  <si>
    <t>Familienlastenausgleichsfonds (FLAF)</t>
  </si>
  <si>
    <t>&lt;-- Kammerumlage 2; Abhängig vom Standort; zutreffenden Wert eintragen (www.wko.at)</t>
  </si>
  <si>
    <t>Stammdaten für Auswahlfelder</t>
  </si>
  <si>
    <t>Wohnbauförderungsbeitrag alle BL o. Wien</t>
  </si>
  <si>
    <t>Wohnbeiförderungsbeitrag Wien</t>
  </si>
  <si>
    <t>In den Stammdaten (DPNK) Wert für Wien auswählen</t>
  </si>
  <si>
    <t xml:space="preserve"> &lt;-- Auswählen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</si>
</sst>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0.00\ &quot;Wochen&quot;"/>
    <numFmt numFmtId="165" formatCode="#,##0\ &quot;Tage/Wo&quot;"/>
    <numFmt numFmtId="166" formatCode="0.0000"/>
    <numFmt numFmtId="167" formatCode="#,##0\ &quot;Wochen&quot;"/>
    <numFmt numFmtId="168" formatCode="#,##0\ &quot;Tage/Wo für&quot;"/>
    <numFmt numFmtId="169" formatCode="0.000%"/>
    <numFmt numFmtId="170" formatCode="_-* #,##0_-;\-* #,##0_-;_-* &quot;-&quot;??_-;_-@_-"/>
    <numFmt numFmtId="171" formatCode="0.0"/>
    <numFmt numFmtId="172" formatCode="0&quot; Tage&quot;"/>
    <numFmt numFmtId="173" formatCode="0.00&quot; Jahre&quot;"/>
    <numFmt numFmtId="174" formatCode="0.0&quot; Tage&quot;"/>
    <numFmt numFmtId="175" formatCode="#,##0.00\ &quot;Wo.&quot;"/>
  </numFmts>
  <fonts count="48"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2"/>
      <name val="Arial"/>
      <family val="2"/>
    </font>
    <font>
      <sz val="11"/>
      <name val="Calibri"/>
      <family val="2"/>
      <scheme val="minor"/>
    </font>
    <font>
      <b/>
      <sz val="11"/>
      <name val="Calibri"/>
      <family val="2"/>
      <scheme val="minor"/>
    </font>
    <font>
      <sz val="10"/>
      <color theme="1"/>
      <name val="Calibri"/>
      <family val="2"/>
      <scheme val="minor"/>
    </font>
    <font>
      <b/>
      <i/>
      <sz val="11"/>
      <color theme="1"/>
      <name val="Calibri"/>
      <family val="2"/>
      <scheme val="minor"/>
    </font>
    <font>
      <i/>
      <sz val="11"/>
      <color theme="1"/>
      <name val="Calibri"/>
      <family val="2"/>
      <scheme val="minor"/>
    </font>
    <font>
      <sz val="11"/>
      <color theme="1" tint="0.499984740745262"/>
      <name val="Calibri"/>
      <family val="2"/>
      <scheme val="minor"/>
    </font>
    <font>
      <i/>
      <sz val="10"/>
      <color theme="1"/>
      <name val="Calibri"/>
      <family val="2"/>
      <scheme val="minor"/>
    </font>
    <font>
      <i/>
      <sz val="11"/>
      <color theme="0"/>
      <name val="Calibri"/>
      <family val="2"/>
      <scheme val="minor"/>
    </font>
    <font>
      <b/>
      <i/>
      <sz val="10"/>
      <color theme="1"/>
      <name val="Calibri"/>
      <family val="2"/>
      <scheme val="minor"/>
    </font>
    <font>
      <sz val="11"/>
      <color theme="1"/>
      <name val="Calibri"/>
      <family val="2"/>
    </font>
    <font>
      <sz val="12.65"/>
      <color theme="1"/>
      <name val="Calibri"/>
      <family val="2"/>
    </font>
    <font>
      <b/>
      <sz val="12"/>
      <name val="Calibri"/>
      <family val="2"/>
      <scheme val="minor"/>
    </font>
    <font>
      <b/>
      <sz val="12"/>
      <color theme="1"/>
      <name val="Calibri"/>
      <family val="2"/>
      <scheme val="minor"/>
    </font>
    <font>
      <sz val="12"/>
      <color theme="1"/>
      <name val="Calibri"/>
      <family val="2"/>
      <scheme val="minor"/>
    </font>
    <font>
      <i/>
      <sz val="11"/>
      <name val="Calibri"/>
      <family val="2"/>
      <scheme val="minor"/>
    </font>
    <font>
      <b/>
      <sz val="14"/>
      <color theme="1"/>
      <name val="Calibri"/>
      <family val="2"/>
      <scheme val="minor"/>
    </font>
    <font>
      <b/>
      <sz val="14"/>
      <name val="Calibri"/>
      <family val="2"/>
      <scheme val="minor"/>
    </font>
    <font>
      <b/>
      <i/>
      <sz val="12"/>
      <name val="Calibri"/>
      <family val="2"/>
      <scheme val="minor"/>
    </font>
    <font>
      <b/>
      <sz val="14"/>
      <color rgb="FFFF0000"/>
      <name val="Calibri"/>
      <family val="2"/>
      <scheme val="minor"/>
    </font>
    <font>
      <u/>
      <sz val="11"/>
      <color theme="10"/>
      <name val="Calibri"/>
      <family val="2"/>
      <scheme val="minor"/>
    </font>
    <font>
      <u/>
      <sz val="14"/>
      <color theme="10"/>
      <name val="Calibri"/>
      <family val="2"/>
      <scheme val="minor"/>
    </font>
    <font>
      <b/>
      <sz val="12"/>
      <color rgb="FFFF0000"/>
      <name val="Calibri"/>
      <family val="2"/>
      <scheme val="minor"/>
    </font>
    <font>
      <b/>
      <u/>
      <sz val="12"/>
      <color theme="10"/>
      <name val="Calibri"/>
      <family val="2"/>
      <scheme val="minor"/>
    </font>
    <font>
      <b/>
      <sz val="11"/>
      <color rgb="FFFF0000"/>
      <name val="Calibri"/>
      <family val="2"/>
      <scheme val="minor"/>
    </font>
    <font>
      <sz val="12"/>
      <color rgb="FFFF0000"/>
      <name val="Calibri"/>
      <family val="2"/>
      <scheme val="minor"/>
    </font>
    <font>
      <b/>
      <i/>
      <sz val="11"/>
      <color rgb="FFFF0000"/>
      <name val="Calibri"/>
      <family val="2"/>
      <scheme val="minor"/>
    </font>
    <font>
      <b/>
      <u/>
      <sz val="12"/>
      <color theme="8" tint="-0.249977111117893"/>
      <name val="Calibri"/>
      <family val="2"/>
      <scheme val="minor"/>
    </font>
    <font>
      <sz val="11"/>
      <color rgb="FFFF0000"/>
      <name val="Calibri"/>
      <family val="2"/>
      <scheme val="minor"/>
    </font>
    <font>
      <sz val="9"/>
      <color rgb="FFFF0000"/>
      <name val="Calibri"/>
      <family val="2"/>
      <scheme val="minor"/>
    </font>
    <font>
      <b/>
      <u/>
      <sz val="14"/>
      <color theme="10"/>
      <name val="Calibri"/>
      <family val="2"/>
      <scheme val="minor"/>
    </font>
    <font>
      <sz val="10"/>
      <name val="Calibri"/>
      <family val="2"/>
      <scheme val="minor"/>
    </font>
    <font>
      <sz val="9"/>
      <color theme="1"/>
      <name val="Calibri"/>
      <family val="2"/>
      <scheme val="minor"/>
    </font>
    <font>
      <sz val="12"/>
      <color theme="8" tint="-0.249977111117893"/>
      <name val="Calibri"/>
      <family val="2"/>
      <scheme val="minor"/>
    </font>
    <font>
      <sz val="12"/>
      <color theme="10"/>
      <name val="Calibri"/>
      <family val="2"/>
      <scheme val="minor"/>
    </font>
    <font>
      <i/>
      <sz val="12"/>
      <name val="Calibri"/>
      <family val="2"/>
      <scheme val="minor"/>
    </font>
    <font>
      <sz val="12"/>
      <name val="Calibri"/>
      <family val="2"/>
      <scheme val="minor"/>
    </font>
    <font>
      <sz val="9"/>
      <color theme="8" tint="-0.249977111117893"/>
      <name val="Calibri"/>
      <family val="2"/>
      <scheme val="minor"/>
    </font>
    <font>
      <b/>
      <i/>
      <sz val="9"/>
      <name val="Calibri"/>
      <family val="2"/>
      <scheme val="minor"/>
    </font>
    <font>
      <b/>
      <sz val="9"/>
      <color theme="8" tint="-0.249977111117893"/>
      <name val="Calibri"/>
      <family val="2"/>
      <scheme val="minor"/>
    </font>
    <font>
      <b/>
      <sz val="9"/>
      <color theme="10"/>
      <name val="Calibri"/>
      <family val="2"/>
      <scheme val="minor"/>
    </font>
    <font>
      <sz val="8"/>
      <name val="Calibri"/>
      <family val="2"/>
      <scheme val="minor"/>
    </font>
    <font>
      <b/>
      <sz val="10"/>
      <color theme="1"/>
      <name val="Calibri"/>
      <family val="2"/>
      <scheme val="minor"/>
    </font>
    <font>
      <b/>
      <u/>
      <sz val="11"/>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darkUp">
        <fgColor theme="0" tint="-0.499984740745262"/>
        <bgColor indexed="65"/>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5" tint="0.59999389629810485"/>
        <bgColor indexed="64"/>
      </patternFill>
    </fill>
  </fills>
  <borders count="3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style="medium">
        <color indexed="64"/>
      </right>
      <top/>
      <bottom/>
      <diagonal/>
    </border>
    <border>
      <left/>
      <right style="medium">
        <color indexed="64"/>
      </right>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2">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xf numFmtId="0" fontId="7" fillId="0" borderId="0"/>
    <xf numFmtId="43" fontId="7" fillId="0" borderId="0" applyFont="0" applyFill="0" applyBorder="0" applyAlignment="0" applyProtection="0"/>
    <xf numFmtId="10" fontId="4" fillId="0" borderId="0" applyProtection="0"/>
    <xf numFmtId="9" fontId="7" fillId="0" borderId="0" applyFont="0" applyFill="0" applyBorder="0" applyAlignment="0" applyProtection="0"/>
    <xf numFmtId="0" fontId="7" fillId="0" borderId="0"/>
    <xf numFmtId="0" fontId="4" fillId="0" borderId="0"/>
    <xf numFmtId="10" fontId="4" fillId="0" borderId="0" applyProtection="0"/>
    <xf numFmtId="0" fontId="24" fillId="0" borderId="0" applyNumberFormat="0" applyFill="0" applyBorder="0" applyAlignment="0" applyProtection="0"/>
  </cellStyleXfs>
  <cellXfs count="839">
    <xf numFmtId="0" fontId="0" fillId="0" borderId="0" xfId="0"/>
    <xf numFmtId="0" fontId="5" fillId="0" borderId="0" xfId="3" applyFont="1"/>
    <xf numFmtId="0" fontId="6" fillId="0" borderId="0" xfId="3" applyFont="1"/>
    <xf numFmtId="0" fontId="2" fillId="0" borderId="1" xfId="4" applyFont="1" applyBorder="1"/>
    <xf numFmtId="0" fontId="1" fillId="0" borderId="2" xfId="4" applyFont="1" applyBorder="1"/>
    <xf numFmtId="0" fontId="1" fillId="0" borderId="2" xfId="4" applyFont="1" applyBorder="1" applyAlignment="1">
      <alignment horizontal="center"/>
    </xf>
    <xf numFmtId="0" fontId="1" fillId="0" borderId="6" xfId="4" applyFont="1" applyBorder="1" applyAlignment="1">
      <alignment horizontal="center"/>
    </xf>
    <xf numFmtId="0" fontId="5" fillId="0" borderId="9" xfId="4" applyFont="1" applyBorder="1"/>
    <xf numFmtId="0" fontId="1" fillId="0" borderId="0" xfId="4" applyFont="1"/>
    <xf numFmtId="43" fontId="1" fillId="0" borderId="0" xfId="5" applyFont="1" applyBorder="1"/>
    <xf numFmtId="0" fontId="1" fillId="0" borderId="4" xfId="4" applyFont="1" applyBorder="1"/>
    <xf numFmtId="0" fontId="1" fillId="0" borderId="8" xfId="4" applyFont="1" applyBorder="1"/>
    <xf numFmtId="0" fontId="1" fillId="0" borderId="10" xfId="4" applyFont="1" applyBorder="1"/>
    <xf numFmtId="43" fontId="1" fillId="0" borderId="10" xfId="5" applyFont="1" applyBorder="1"/>
    <xf numFmtId="0" fontId="1" fillId="0" borderId="11" xfId="4" applyFont="1" applyBorder="1"/>
    <xf numFmtId="0" fontId="1" fillId="0" borderId="5" xfId="4" applyFont="1" applyBorder="1"/>
    <xf numFmtId="0" fontId="1" fillId="0" borderId="12" xfId="4" applyFont="1" applyBorder="1"/>
    <xf numFmtId="43" fontId="1" fillId="0" borderId="13" xfId="4" applyNumberFormat="1" applyFont="1" applyBorder="1"/>
    <xf numFmtId="43" fontId="1" fillId="0" borderId="14" xfId="5" applyFont="1" applyBorder="1"/>
    <xf numFmtId="165" fontId="1" fillId="0" borderId="0" xfId="4" applyNumberFormat="1" applyFont="1"/>
    <xf numFmtId="0" fontId="5" fillId="0" borderId="8" xfId="4" applyFont="1" applyBorder="1"/>
    <xf numFmtId="9" fontId="1" fillId="0" borderId="10" xfId="4" applyNumberFormat="1" applyFont="1" applyBorder="1"/>
    <xf numFmtId="165" fontId="1" fillId="0" borderId="10" xfId="4" applyNumberFormat="1" applyFont="1" applyBorder="1"/>
    <xf numFmtId="43" fontId="1" fillId="0" borderId="15" xfId="5" applyFont="1" applyBorder="1"/>
    <xf numFmtId="43" fontId="1" fillId="0" borderId="0" xfId="4" applyNumberFormat="1" applyFont="1"/>
    <xf numFmtId="43" fontId="1" fillId="0" borderId="7" xfId="4" applyNumberFormat="1" applyFont="1" applyBorder="1"/>
    <xf numFmtId="43" fontId="8" fillId="0" borderId="0" xfId="4" applyNumberFormat="1" applyFont="1"/>
    <xf numFmtId="10" fontId="2" fillId="0" borderId="0" xfId="7" applyNumberFormat="1" applyFont="1" applyBorder="1"/>
    <xf numFmtId="10" fontId="1" fillId="0" borderId="14" xfId="4" applyNumberFormat="1" applyFont="1" applyBorder="1"/>
    <xf numFmtId="43" fontId="9" fillId="0" borderId="0" xfId="4" applyNumberFormat="1" applyFont="1"/>
    <xf numFmtId="10" fontId="1" fillId="0" borderId="0" xfId="7" applyNumberFormat="1" applyFont="1" applyBorder="1"/>
    <xf numFmtId="10" fontId="1" fillId="0" borderId="3" xfId="4" applyNumberFormat="1" applyFont="1" applyBorder="1"/>
    <xf numFmtId="0" fontId="1" fillId="0" borderId="14" xfId="4" applyFont="1" applyBorder="1"/>
    <xf numFmtId="43" fontId="9" fillId="0" borderId="0" xfId="5" applyFont="1" applyBorder="1"/>
    <xf numFmtId="10" fontId="1" fillId="0" borderId="13" xfId="4" applyNumberFormat="1" applyFont="1" applyBorder="1"/>
    <xf numFmtId="0" fontId="5" fillId="0" borderId="2" xfId="3" applyFont="1" applyBorder="1"/>
    <xf numFmtId="0" fontId="2" fillId="0" borderId="1" xfId="0" applyFont="1" applyBorder="1"/>
    <xf numFmtId="0" fontId="2" fillId="0" borderId="2" xfId="0" applyFont="1" applyBorder="1"/>
    <xf numFmtId="0" fontId="2" fillId="0" borderId="3" xfId="0" applyFont="1" applyBorder="1"/>
    <xf numFmtId="0" fontId="0" fillId="0" borderId="5" xfId="0" applyBorder="1"/>
    <xf numFmtId="0" fontId="0" fillId="0" borderId="12" xfId="0" applyBorder="1"/>
    <xf numFmtId="0" fontId="0" fillId="0" borderId="13" xfId="0" applyBorder="1"/>
    <xf numFmtId="0" fontId="0" fillId="0" borderId="8" xfId="0" applyBorder="1"/>
    <xf numFmtId="0" fontId="0" fillId="0" borderId="10" xfId="0" applyBorder="1"/>
    <xf numFmtId="0" fontId="0" fillId="0" borderId="15" xfId="0" applyBorder="1"/>
    <xf numFmtId="43" fontId="0" fillId="0" borderId="10" xfId="1" applyFont="1" applyBorder="1" applyProtection="1"/>
    <xf numFmtId="166" fontId="0" fillId="0" borderId="10" xfId="0" applyNumberFormat="1" applyBorder="1"/>
    <xf numFmtId="0" fontId="5" fillId="0" borderId="6" xfId="0" applyFont="1" applyBorder="1" applyAlignment="1">
      <alignment horizontal="center" vertical="center"/>
    </xf>
    <xf numFmtId="0" fontId="5" fillId="0" borderId="3" xfId="0" applyFont="1" applyBorder="1" applyAlignment="1">
      <alignment horizontal="center" vertical="center"/>
    </xf>
    <xf numFmtId="10" fontId="5" fillId="0" borderId="6" xfId="0" applyNumberFormat="1" applyFont="1" applyBorder="1" applyAlignment="1">
      <alignment vertical="center"/>
    </xf>
    <xf numFmtId="10" fontId="10" fillId="0" borderId="3" xfId="0" applyNumberFormat="1" applyFont="1" applyBorder="1" applyAlignment="1">
      <alignment vertical="center"/>
    </xf>
    <xf numFmtId="4" fontId="5" fillId="4" borderId="11" xfId="0" applyNumberFormat="1" applyFont="1" applyFill="1" applyBorder="1" applyAlignment="1">
      <alignment vertical="center"/>
    </xf>
    <xf numFmtId="166" fontId="5" fillId="0" borderId="11" xfId="0" applyNumberFormat="1" applyFont="1" applyBorder="1" applyAlignment="1">
      <alignment vertical="center"/>
    </xf>
    <xf numFmtId="4" fontId="5" fillId="4" borderId="17" xfId="0" applyNumberFormat="1" applyFont="1" applyFill="1" applyBorder="1" applyAlignment="1">
      <alignment vertical="center"/>
    </xf>
    <xf numFmtId="166" fontId="5" fillId="0" borderId="17" xfId="0" applyNumberFormat="1" applyFont="1" applyBorder="1" applyAlignment="1">
      <alignment vertical="center"/>
    </xf>
    <xf numFmtId="10" fontId="5" fillId="0" borderId="7" xfId="0" applyNumberFormat="1" applyFont="1" applyBorder="1" applyAlignment="1">
      <alignment vertical="center"/>
    </xf>
    <xf numFmtId="10" fontId="5" fillId="0" borderId="15" xfId="0" applyNumberFormat="1" applyFont="1" applyBorder="1" applyAlignment="1">
      <alignment vertical="center"/>
    </xf>
    <xf numFmtId="0" fontId="6" fillId="0" borderId="1" xfId="0" applyFont="1" applyBorder="1" applyAlignment="1">
      <alignment vertical="center"/>
    </xf>
    <xf numFmtId="0" fontId="6" fillId="0" borderId="2" xfId="0" applyFont="1" applyBorder="1"/>
    <xf numFmtId="10" fontId="6" fillId="0" borderId="2" xfId="0" applyNumberFormat="1" applyFont="1" applyBorder="1" applyAlignment="1">
      <alignment vertical="center"/>
    </xf>
    <xf numFmtId="0" fontId="6" fillId="0" borderId="2" xfId="0" applyFont="1" applyBorder="1" applyAlignment="1">
      <alignment vertical="center"/>
    </xf>
    <xf numFmtId="10" fontId="6" fillId="0" borderId="3" xfId="0" applyNumberFormat="1" applyFont="1" applyBorder="1" applyAlignment="1">
      <alignment vertical="center"/>
    </xf>
    <xf numFmtId="0" fontId="0" fillId="5" borderId="12" xfId="0" applyFill="1" applyBorder="1" applyAlignment="1">
      <alignment vertical="center"/>
    </xf>
    <xf numFmtId="0" fontId="0" fillId="0" borderId="0" xfId="0" applyAlignment="1">
      <alignment vertical="center"/>
    </xf>
    <xf numFmtId="0" fontId="0" fillId="0" borderId="0" xfId="0" applyAlignment="1">
      <alignment horizontal="center" vertical="center"/>
    </xf>
    <xf numFmtId="0" fontId="2" fillId="0" borderId="8" xfId="0" applyFont="1" applyBorder="1" applyAlignment="1">
      <alignment vertical="center"/>
    </xf>
    <xf numFmtId="0" fontId="2" fillId="0" borderId="10" xfId="0" applyFont="1" applyBorder="1" applyAlignment="1">
      <alignment vertical="center"/>
    </xf>
    <xf numFmtId="10" fontId="2" fillId="0" borderId="15" xfId="0" applyNumberFormat="1" applyFont="1" applyBorder="1" applyAlignment="1">
      <alignment vertical="center"/>
    </xf>
    <xf numFmtId="10" fontId="0" fillId="0" borderId="15" xfId="0" applyNumberFormat="1" applyBorder="1" applyAlignment="1">
      <alignment vertical="center"/>
    </xf>
    <xf numFmtId="10" fontId="0" fillId="0" borderId="3" xfId="0" applyNumberFormat="1" applyBorder="1" applyAlignment="1">
      <alignment vertical="center"/>
    </xf>
    <xf numFmtId="0" fontId="2" fillId="0" borderId="1" xfId="4" applyFont="1" applyBorder="1" applyAlignment="1">
      <alignment vertical="center"/>
    </xf>
    <xf numFmtId="0" fontId="1" fillId="0" borderId="2" xfId="4" applyFont="1" applyBorder="1" applyAlignment="1">
      <alignment vertical="center"/>
    </xf>
    <xf numFmtId="0" fontId="0" fillId="0" borderId="2" xfId="0" applyBorder="1" applyAlignment="1">
      <alignment vertical="center"/>
    </xf>
    <xf numFmtId="0" fontId="1" fillId="0" borderId="2" xfId="4" applyFont="1" applyBorder="1" applyAlignment="1">
      <alignment horizontal="center" vertical="center"/>
    </xf>
    <xf numFmtId="0" fontId="5" fillId="0" borderId="5" xfId="4" applyFont="1" applyBorder="1" applyAlignment="1">
      <alignment vertical="center"/>
    </xf>
    <xf numFmtId="0" fontId="1" fillId="0" borderId="12" xfId="4" applyFont="1" applyBorder="1" applyAlignment="1">
      <alignment vertical="center"/>
    </xf>
    <xf numFmtId="0" fontId="0" fillId="0" borderId="12" xfId="0" applyBorder="1" applyAlignment="1">
      <alignment vertical="center"/>
    </xf>
    <xf numFmtId="43" fontId="1" fillId="0" borderId="12" xfId="5" applyFont="1" applyBorder="1" applyAlignment="1" applyProtection="1">
      <alignment vertical="center"/>
    </xf>
    <xf numFmtId="0" fontId="1" fillId="0" borderId="8" xfId="4" applyFont="1" applyBorder="1" applyAlignment="1">
      <alignment vertical="center"/>
    </xf>
    <xf numFmtId="0" fontId="1" fillId="0" borderId="10" xfId="4" applyFont="1" applyBorder="1" applyAlignment="1">
      <alignment vertical="center"/>
    </xf>
    <xf numFmtId="0" fontId="0" fillId="0" borderId="10" xfId="0" applyBorder="1" applyAlignment="1">
      <alignment vertical="center"/>
    </xf>
    <xf numFmtId="43" fontId="1" fillId="0" borderId="15" xfId="5" applyFont="1" applyBorder="1" applyAlignment="1" applyProtection="1">
      <alignment vertical="center"/>
    </xf>
    <xf numFmtId="0" fontId="11" fillId="0" borderId="11" xfId="4" applyFont="1" applyBorder="1" applyAlignment="1">
      <alignment vertical="center"/>
    </xf>
    <xf numFmtId="0" fontId="2" fillId="0" borderId="5" xfId="4" applyFont="1" applyBorder="1" applyAlignment="1">
      <alignment vertical="center"/>
    </xf>
    <xf numFmtId="43" fontId="1" fillId="0" borderId="13" xfId="4" applyNumberFormat="1" applyFont="1" applyBorder="1" applyAlignment="1">
      <alignment vertical="center"/>
    </xf>
    <xf numFmtId="0" fontId="5" fillId="0" borderId="9" xfId="4" applyFont="1" applyBorder="1" applyAlignment="1">
      <alignment vertical="center"/>
    </xf>
    <xf numFmtId="0" fontId="1" fillId="0" borderId="0" xfId="4" applyFont="1" applyAlignment="1">
      <alignment vertical="center"/>
    </xf>
    <xf numFmtId="43" fontId="1" fillId="0" borderId="14" xfId="5" applyFont="1" applyBorder="1" applyAlignment="1" applyProtection="1">
      <alignment vertical="center"/>
    </xf>
    <xf numFmtId="0" fontId="0" fillId="0" borderId="0" xfId="4" applyFont="1" applyAlignment="1">
      <alignment vertical="center"/>
    </xf>
    <xf numFmtId="0" fontId="11" fillId="0" borderId="11" xfId="0" applyFont="1" applyBorder="1" applyAlignment="1">
      <alignment vertical="center"/>
    </xf>
    <xf numFmtId="0" fontId="5" fillId="0" borderId="9" xfId="4" applyFont="1" applyBorder="1" applyAlignment="1">
      <alignment vertical="center" wrapText="1"/>
    </xf>
    <xf numFmtId="167" fontId="1" fillId="0" borderId="0" xfId="5" applyNumberFormat="1" applyFont="1" applyBorder="1" applyAlignment="1" applyProtection="1">
      <alignment vertical="center"/>
    </xf>
    <xf numFmtId="0" fontId="5" fillId="0" borderId="8" xfId="4" applyFont="1" applyBorder="1" applyAlignment="1">
      <alignment vertical="center" wrapText="1"/>
    </xf>
    <xf numFmtId="167" fontId="1" fillId="0" borderId="10" xfId="5" applyNumberFormat="1" applyFont="1" applyBorder="1" applyAlignment="1" applyProtection="1">
      <alignment vertical="center"/>
    </xf>
    <xf numFmtId="9" fontId="1" fillId="0" borderId="10" xfId="4" applyNumberFormat="1" applyFont="1" applyBorder="1" applyAlignment="1">
      <alignment vertical="center"/>
    </xf>
    <xf numFmtId="0" fontId="0" fillId="0" borderId="9" xfId="4" applyFont="1" applyBorder="1" applyAlignment="1">
      <alignment vertical="center"/>
    </xf>
    <xf numFmtId="43" fontId="1" fillId="3" borderId="14" xfId="5" applyFont="1" applyFill="1" applyBorder="1" applyAlignment="1" applyProtection="1">
      <alignment vertical="center"/>
      <protection locked="0"/>
    </xf>
    <xf numFmtId="0" fontId="0" fillId="0" borderId="8" xfId="4" applyFont="1" applyBorder="1" applyAlignment="1">
      <alignment vertical="center"/>
    </xf>
    <xf numFmtId="43" fontId="1" fillId="0" borderId="13" xfId="5" applyFont="1" applyBorder="1" applyAlignment="1" applyProtection="1">
      <alignment vertical="center"/>
    </xf>
    <xf numFmtId="43" fontId="11" fillId="0" borderId="11" xfId="5" applyFont="1" applyBorder="1" applyAlignment="1" applyProtection="1">
      <alignment vertical="center"/>
    </xf>
    <xf numFmtId="0" fontId="2" fillId="0" borderId="2" xfId="4" applyFont="1" applyBorder="1" applyAlignment="1">
      <alignment vertical="center"/>
    </xf>
    <xf numFmtId="0" fontId="2" fillId="0" borderId="2" xfId="0" applyFont="1" applyBorder="1" applyAlignment="1">
      <alignment vertical="center"/>
    </xf>
    <xf numFmtId="43" fontId="2" fillId="0" borderId="2" xfId="4" applyNumberFormat="1" applyFont="1" applyBorder="1" applyAlignment="1">
      <alignment vertical="center"/>
    </xf>
    <xf numFmtId="43" fontId="11" fillId="0" borderId="6" xfId="4" applyNumberFormat="1" applyFont="1" applyBorder="1" applyAlignment="1">
      <alignment vertical="center"/>
    </xf>
    <xf numFmtId="0" fontId="2" fillId="0" borderId="12" xfId="4"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0" fillId="0" borderId="13" xfId="0" applyBorder="1" applyAlignment="1">
      <alignment vertical="center"/>
    </xf>
    <xf numFmtId="0" fontId="2" fillId="0" borderId="10" xfId="4" applyFont="1" applyBorder="1" applyAlignment="1">
      <alignment vertical="center"/>
    </xf>
    <xf numFmtId="0" fontId="2" fillId="0" borderId="15" xfId="4" applyFont="1" applyBorder="1" applyAlignment="1">
      <alignment vertical="center"/>
    </xf>
    <xf numFmtId="0" fontId="5" fillId="0" borderId="2" xfId="4" applyFont="1" applyBorder="1" applyAlignment="1">
      <alignment horizontal="center" vertical="center"/>
    </xf>
    <xf numFmtId="0" fontId="0" fillId="0" borderId="6" xfId="0" applyBorder="1" applyAlignment="1">
      <alignment horizontal="center" vertical="center"/>
    </xf>
    <xf numFmtId="0" fontId="2" fillId="0" borderId="9" xfId="0" applyFont="1" applyBorder="1" applyAlignment="1">
      <alignment vertical="center"/>
    </xf>
    <xf numFmtId="0" fontId="2" fillId="0" borderId="0" xfId="0" applyFont="1" applyAlignment="1">
      <alignment vertical="center"/>
    </xf>
    <xf numFmtId="0" fontId="2" fillId="0" borderId="0" xfId="4" applyFont="1" applyAlignment="1">
      <alignment vertical="center"/>
    </xf>
    <xf numFmtId="0" fontId="1" fillId="0" borderId="0" xfId="4" applyFont="1" applyAlignment="1">
      <alignment horizontal="center" vertical="center"/>
    </xf>
    <xf numFmtId="0" fontId="5" fillId="0" borderId="0" xfId="4" applyFont="1" applyAlignment="1">
      <alignment horizontal="center" vertical="center"/>
    </xf>
    <xf numFmtId="0" fontId="0" fillId="0" borderId="11" xfId="0" applyBorder="1" applyAlignment="1">
      <alignment horizontal="center" vertical="center"/>
    </xf>
    <xf numFmtId="0" fontId="6" fillId="0" borderId="9" xfId="4" applyFont="1" applyBorder="1" applyAlignment="1">
      <alignment vertical="center"/>
    </xf>
    <xf numFmtId="43" fontId="2" fillId="0" borderId="0" xfId="4" applyNumberFormat="1" applyFont="1" applyAlignment="1">
      <alignment vertical="center"/>
    </xf>
    <xf numFmtId="10" fontId="2" fillId="0" borderId="0" xfId="7" applyNumberFormat="1" applyFont="1" applyBorder="1" applyAlignment="1" applyProtection="1">
      <alignment vertical="center"/>
    </xf>
    <xf numFmtId="10" fontId="1" fillId="0" borderId="0" xfId="4" applyNumberFormat="1" applyFont="1" applyAlignment="1">
      <alignment vertical="center"/>
    </xf>
    <xf numFmtId="10" fontId="0" fillId="0" borderId="11" xfId="0" applyNumberFormat="1" applyBorder="1" applyAlignment="1">
      <alignment vertical="center"/>
    </xf>
    <xf numFmtId="43" fontId="1" fillId="0" borderId="0" xfId="4" applyNumberFormat="1" applyFont="1" applyAlignment="1">
      <alignment vertical="center"/>
    </xf>
    <xf numFmtId="10" fontId="1" fillId="0" borderId="0" xfId="7" applyNumberFormat="1" applyFont="1" applyBorder="1" applyAlignment="1" applyProtection="1">
      <alignment vertical="center"/>
    </xf>
    <xf numFmtId="0" fontId="0" fillId="0" borderId="11" xfId="0" applyBorder="1" applyAlignment="1">
      <alignment vertical="center"/>
    </xf>
    <xf numFmtId="0" fontId="2" fillId="0" borderId="9" xfId="4" applyFont="1" applyBorder="1" applyAlignment="1">
      <alignment vertical="center"/>
    </xf>
    <xf numFmtId="0" fontId="1" fillId="0" borderId="9" xfId="4" applyFont="1" applyBorder="1" applyAlignment="1">
      <alignment vertical="center"/>
    </xf>
    <xf numFmtId="0" fontId="11" fillId="0" borderId="11" xfId="0" applyFont="1" applyBorder="1" applyAlignment="1">
      <alignment horizontal="center" vertical="center"/>
    </xf>
    <xf numFmtId="10" fontId="0" fillId="0" borderId="0" xfId="7" applyNumberFormat="1" applyFont="1" applyBorder="1" applyAlignment="1" applyProtection="1">
      <alignment vertical="center"/>
    </xf>
    <xf numFmtId="43" fontId="1" fillId="0" borderId="10" xfId="4" applyNumberFormat="1" applyFont="1" applyBorder="1" applyAlignment="1">
      <alignment vertical="center"/>
    </xf>
    <xf numFmtId="10" fontId="0" fillId="0" borderId="10" xfId="7" applyNumberFormat="1" applyFont="1" applyBorder="1" applyAlignment="1" applyProtection="1">
      <alignment vertical="center"/>
    </xf>
    <xf numFmtId="10" fontId="1" fillId="0" borderId="10" xfId="7" applyNumberFormat="1" applyFont="1" applyBorder="1" applyAlignment="1" applyProtection="1">
      <alignment vertical="center"/>
    </xf>
    <xf numFmtId="43" fontId="0" fillId="0" borderId="0" xfId="0" applyNumberFormat="1" applyAlignment="1">
      <alignment vertical="center"/>
    </xf>
    <xf numFmtId="169" fontId="1" fillId="0" borderId="0" xfId="2" applyNumberFormat="1" applyFont="1" applyBorder="1" applyAlignment="1" applyProtection="1">
      <alignment vertical="center"/>
    </xf>
    <xf numFmtId="0" fontId="0" fillId="0" borderId="0" xfId="4" applyFont="1" applyAlignment="1">
      <alignment horizontal="center" vertical="center"/>
    </xf>
    <xf numFmtId="10" fontId="1" fillId="0" borderId="0" xfId="4" applyNumberFormat="1" applyFont="1" applyAlignment="1">
      <alignment horizontal="center" vertical="center"/>
    </xf>
    <xf numFmtId="10" fontId="0" fillId="0" borderId="0" xfId="7" applyNumberFormat="1" applyFont="1" applyBorder="1" applyAlignment="1" applyProtection="1">
      <alignment horizontal="center" vertical="center"/>
    </xf>
    <xf numFmtId="9" fontId="0" fillId="0" borderId="0" xfId="0" applyNumberFormat="1" applyAlignment="1">
      <alignment horizontal="center" vertical="center"/>
    </xf>
    <xf numFmtId="9" fontId="0" fillId="0" borderId="0" xfId="0" applyNumberFormat="1" applyAlignment="1">
      <alignment vertical="center"/>
    </xf>
    <xf numFmtId="0" fontId="9" fillId="0" borderId="0" xfId="4" applyFont="1" applyAlignment="1">
      <alignment vertical="center"/>
    </xf>
    <xf numFmtId="170" fontId="9" fillId="3" borderId="0" xfId="4" applyNumberFormat="1" applyFont="1" applyFill="1" applyAlignment="1" applyProtection="1">
      <alignment horizontal="center" vertical="center"/>
      <protection locked="0"/>
    </xf>
    <xf numFmtId="0" fontId="12" fillId="0" borderId="0" xfId="4" applyFont="1" applyAlignment="1">
      <alignment vertical="center"/>
    </xf>
    <xf numFmtId="0" fontId="9" fillId="0" borderId="0" xfId="0" applyFont="1" applyAlignment="1">
      <alignment vertical="center"/>
    </xf>
    <xf numFmtId="10" fontId="9" fillId="0" borderId="0" xfId="4" applyNumberFormat="1" applyFont="1" applyAlignment="1">
      <alignment vertical="center"/>
    </xf>
    <xf numFmtId="10" fontId="9" fillId="0" borderId="11" xfId="0" applyNumberFormat="1" applyFont="1" applyBorder="1" applyAlignment="1">
      <alignment vertical="center"/>
    </xf>
    <xf numFmtId="43" fontId="9" fillId="0" borderId="0" xfId="4" applyNumberFormat="1" applyFont="1" applyAlignment="1">
      <alignment vertical="center"/>
    </xf>
    <xf numFmtId="10" fontId="9" fillId="0" borderId="0" xfId="7" applyNumberFormat="1" applyFont="1" applyBorder="1" applyAlignment="1" applyProtection="1">
      <alignment vertical="center"/>
    </xf>
    <xf numFmtId="43" fontId="9" fillId="0" borderId="0" xfId="0" applyNumberFormat="1" applyFont="1" applyAlignment="1">
      <alignment vertical="center"/>
    </xf>
    <xf numFmtId="10" fontId="2" fillId="0" borderId="0" xfId="4" applyNumberFormat="1" applyFont="1" applyAlignment="1">
      <alignment vertical="center"/>
    </xf>
    <xf numFmtId="0" fontId="2" fillId="0" borderId="11" xfId="0" applyFont="1" applyBorder="1" applyAlignment="1">
      <alignment vertical="center"/>
    </xf>
    <xf numFmtId="0" fontId="13" fillId="0" borderId="11" xfId="0" applyFont="1" applyBorder="1" applyAlignment="1">
      <alignment horizontal="center" vertical="center"/>
    </xf>
    <xf numFmtId="0" fontId="2" fillId="0" borderId="0" xfId="0" applyFont="1"/>
    <xf numFmtId="0" fontId="0" fillId="0" borderId="10" xfId="4" applyFont="1" applyBorder="1" applyAlignment="1">
      <alignment vertical="center"/>
    </xf>
    <xf numFmtId="9" fontId="1" fillId="3" borderId="0" xfId="4" applyNumberFormat="1" applyFont="1" applyFill="1" applyAlignment="1" applyProtection="1">
      <alignment vertical="center"/>
      <protection locked="0"/>
    </xf>
    <xf numFmtId="9" fontId="0" fillId="0" borderId="10" xfId="4" applyNumberFormat="1" applyFont="1" applyBorder="1" applyAlignment="1">
      <alignment vertical="center"/>
    </xf>
    <xf numFmtId="0" fontId="1" fillId="0" borderId="16" xfId="4" applyFont="1" applyBorder="1" applyAlignment="1">
      <alignment vertical="center"/>
    </xf>
    <xf numFmtId="0" fontId="2" fillId="0" borderId="18" xfId="0" applyFont="1" applyBorder="1" applyAlignment="1">
      <alignment vertical="center"/>
    </xf>
    <xf numFmtId="0" fontId="0" fillId="0" borderId="18" xfId="0" applyBorder="1" applyAlignment="1">
      <alignment vertical="center"/>
    </xf>
    <xf numFmtId="10" fontId="1" fillId="0" borderId="18" xfId="4" applyNumberFormat="1" applyFont="1" applyBorder="1" applyAlignment="1">
      <alignment vertical="center"/>
    </xf>
    <xf numFmtId="10" fontId="0" fillId="0" borderId="17" xfId="0" applyNumberFormat="1" applyBorder="1" applyAlignment="1">
      <alignment vertical="center"/>
    </xf>
    <xf numFmtId="10" fontId="2" fillId="0" borderId="10" xfId="4" applyNumberFormat="1" applyFont="1" applyBorder="1" applyAlignment="1">
      <alignment vertical="center"/>
    </xf>
    <xf numFmtId="10" fontId="2" fillId="0" borderId="7" xfId="0" applyNumberFormat="1" applyFont="1" applyBorder="1" applyAlignment="1">
      <alignment vertical="center"/>
    </xf>
    <xf numFmtId="0" fontId="11" fillId="0" borderId="7" xfId="0" applyFont="1" applyBorder="1" applyAlignment="1">
      <alignment horizontal="center" vertical="center"/>
    </xf>
    <xf numFmtId="0" fontId="0" fillId="0" borderId="0" xfId="0" applyAlignment="1">
      <alignment horizontal="center" vertical="top"/>
    </xf>
    <xf numFmtId="0" fontId="0" fillId="0" borderId="9" xfId="0" applyBorder="1"/>
    <xf numFmtId="0" fontId="0" fillId="0" borderId="11" xfId="0" applyBorder="1"/>
    <xf numFmtId="10" fontId="0" fillId="0" borderId="11" xfId="0" applyNumberFormat="1" applyBorder="1"/>
    <xf numFmtId="0" fontId="0" fillId="0" borderId="16" xfId="0" applyBorder="1"/>
    <xf numFmtId="0" fontId="0" fillId="0" borderId="18" xfId="0" applyBorder="1"/>
    <xf numFmtId="0" fontId="0" fillId="0" borderId="17" xfId="0" applyBorder="1"/>
    <xf numFmtId="10" fontId="0" fillId="0" borderId="17" xfId="0" applyNumberFormat="1" applyBorder="1"/>
    <xf numFmtId="0" fontId="2" fillId="0" borderId="8" xfId="0" applyFont="1" applyBorder="1"/>
    <xf numFmtId="0" fontId="2" fillId="0" borderId="10" xfId="0" applyFont="1" applyBorder="1"/>
    <xf numFmtId="10" fontId="2" fillId="0" borderId="15" xfId="0" applyNumberFormat="1" applyFont="1" applyBorder="1"/>
    <xf numFmtId="0" fontId="14" fillId="0" borderId="5" xfId="0" applyFont="1" applyBorder="1"/>
    <xf numFmtId="0" fontId="14" fillId="0" borderId="8" xfId="0" applyFont="1" applyBorder="1"/>
    <xf numFmtId="0" fontId="6" fillId="0" borderId="1" xfId="3" applyFont="1" applyBorder="1" applyAlignment="1">
      <alignment vertical="center"/>
    </xf>
    <xf numFmtId="0" fontId="6" fillId="0" borderId="2" xfId="3" applyFont="1" applyBorder="1" applyAlignment="1">
      <alignment vertical="center"/>
    </xf>
    <xf numFmtId="0" fontId="6" fillId="0" borderId="3" xfId="3" applyFont="1" applyBorder="1" applyAlignment="1">
      <alignment vertical="center"/>
    </xf>
    <xf numFmtId="0" fontId="2" fillId="0" borderId="2" xfId="4" applyFont="1" applyBorder="1"/>
    <xf numFmtId="0" fontId="5" fillId="0" borderId="0" xfId="4" applyFont="1"/>
    <xf numFmtId="0" fontId="5" fillId="0" borderId="10" xfId="4" applyFont="1" applyBorder="1"/>
    <xf numFmtId="0" fontId="0" fillId="0" borderId="5" xfId="0" applyBorder="1" applyAlignment="1">
      <alignment vertical="center"/>
    </xf>
    <xf numFmtId="0" fontId="2" fillId="0" borderId="1" xfId="0" applyFont="1" applyBorder="1" applyAlignment="1">
      <alignment vertical="center"/>
    </xf>
    <xf numFmtId="0" fontId="0" fillId="0" borderId="1" xfId="0" applyBorder="1" applyAlignment="1">
      <alignment horizontal="center" vertical="center"/>
    </xf>
    <xf numFmtId="0" fontId="1" fillId="0" borderId="0" xfId="4" applyFont="1" applyAlignment="1">
      <alignment horizontal="center"/>
    </xf>
    <xf numFmtId="0" fontId="0" fillId="0" borderId="9" xfId="4" applyFont="1" applyBorder="1"/>
    <xf numFmtId="10" fontId="1" fillId="0" borderId="0" xfId="4" applyNumberFormat="1" applyFont="1"/>
    <xf numFmtId="43" fontId="1" fillId="0" borderId="15" xfId="4" applyNumberFormat="1" applyFont="1" applyBorder="1"/>
    <xf numFmtId="0" fontId="6" fillId="0" borderId="0" xfId="3" applyFont="1" applyAlignment="1">
      <alignment vertical="center"/>
    </xf>
    <xf numFmtId="43" fontId="1" fillId="0" borderId="0" xfId="5" applyFont="1" applyBorder="1" applyAlignment="1">
      <alignment horizontal="center" vertical="center"/>
    </xf>
    <xf numFmtId="43" fontId="1" fillId="0" borderId="0" xfId="4" applyNumberFormat="1" applyFont="1" applyAlignment="1">
      <alignment horizontal="center" vertical="center"/>
    </xf>
    <xf numFmtId="0" fontId="6" fillId="0" borderId="9" xfId="4" applyFont="1" applyBorder="1"/>
    <xf numFmtId="0" fontId="2" fillId="0" borderId="9" xfId="4" applyFont="1" applyBorder="1"/>
    <xf numFmtId="0" fontId="5" fillId="0" borderId="8" xfId="8" applyFont="1" applyBorder="1" applyAlignment="1">
      <alignment vertical="top"/>
    </xf>
    <xf numFmtId="0" fontId="5" fillId="0" borderId="12" xfId="3" applyFont="1" applyBorder="1"/>
    <xf numFmtId="0" fontId="0" fillId="0" borderId="14" xfId="0" applyBorder="1"/>
    <xf numFmtId="0" fontId="5" fillId="0" borderId="10" xfId="3" applyFont="1" applyBorder="1"/>
    <xf numFmtId="0" fontId="16" fillId="0" borderId="1" xfId="0" applyFont="1" applyBorder="1" applyAlignment="1">
      <alignment vertical="center"/>
    </xf>
    <xf numFmtId="0" fontId="16" fillId="0" borderId="2" xfId="0" applyFont="1" applyBorder="1"/>
    <xf numFmtId="10" fontId="16" fillId="0" borderId="2" xfId="0" applyNumberFormat="1" applyFont="1" applyBorder="1" applyAlignment="1">
      <alignment vertical="center"/>
    </xf>
    <xf numFmtId="0" fontId="16" fillId="0" borderId="2" xfId="0" applyFont="1" applyBorder="1" applyAlignment="1">
      <alignment vertical="center"/>
    </xf>
    <xf numFmtId="10" fontId="16" fillId="0" borderId="3" xfId="0" applyNumberFormat="1" applyFont="1" applyBorder="1" applyAlignment="1">
      <alignment vertical="center"/>
    </xf>
    <xf numFmtId="0" fontId="5" fillId="0" borderId="5" xfId="0" applyFont="1" applyBorder="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0" xfId="8" applyFont="1" applyAlignment="1">
      <alignment vertical="top"/>
    </xf>
    <xf numFmtId="0" fontId="17" fillId="0" borderId="5" xfId="4" applyFont="1" applyBorder="1" applyAlignment="1">
      <alignment vertical="center"/>
    </xf>
    <xf numFmtId="0" fontId="17" fillId="0" borderId="12" xfId="4" applyFont="1" applyBorder="1" applyAlignment="1">
      <alignment vertical="center"/>
    </xf>
    <xf numFmtId="0" fontId="17" fillId="0" borderId="12" xfId="0" applyFont="1" applyBorder="1" applyAlignment="1">
      <alignment vertical="center"/>
    </xf>
    <xf numFmtId="0" fontId="18" fillId="0" borderId="12" xfId="0" applyFont="1" applyBorder="1" applyAlignment="1">
      <alignment vertical="center"/>
    </xf>
    <xf numFmtId="0" fontId="18" fillId="0" borderId="13" xfId="0" applyFont="1" applyBorder="1" applyAlignment="1">
      <alignment vertical="center"/>
    </xf>
    <xf numFmtId="0" fontId="1" fillId="0" borderId="10" xfId="4" applyFont="1" applyBorder="1" applyAlignment="1">
      <alignment horizontal="center" vertical="center"/>
    </xf>
    <xf numFmtId="0" fontId="5" fillId="0" borderId="10" xfId="4" applyFont="1" applyBorder="1" applyAlignment="1">
      <alignment horizontal="center" vertical="center"/>
    </xf>
    <xf numFmtId="0" fontId="0" fillId="0" borderId="15" xfId="0" applyBorder="1" applyAlignment="1">
      <alignment horizontal="center" vertical="center"/>
    </xf>
    <xf numFmtId="0" fontId="2" fillId="0" borderId="5" xfId="0" applyFont="1" applyBorder="1" applyAlignment="1">
      <alignment vertical="center"/>
    </xf>
    <xf numFmtId="0" fontId="1" fillId="0" borderId="12" xfId="4" applyFont="1" applyBorder="1" applyAlignment="1">
      <alignment horizontal="center" vertical="center"/>
    </xf>
    <xf numFmtId="0" fontId="5" fillId="0" borderId="12" xfId="4" applyFont="1" applyBorder="1" applyAlignment="1">
      <alignment horizontal="center" vertical="center"/>
    </xf>
    <xf numFmtId="0" fontId="0" fillId="0" borderId="13" xfId="0" applyBorder="1" applyAlignment="1">
      <alignment horizontal="center" vertical="center"/>
    </xf>
    <xf numFmtId="0" fontId="5" fillId="0" borderId="1" xfId="3" applyFont="1" applyBorder="1"/>
    <xf numFmtId="0" fontId="5" fillId="0" borderId="2" xfId="4" applyFont="1" applyBorder="1"/>
    <xf numFmtId="10" fontId="2" fillId="0" borderId="3" xfId="4" applyNumberFormat="1" applyFont="1" applyBorder="1"/>
    <xf numFmtId="0" fontId="5" fillId="0" borderId="1" xfId="4" applyFont="1" applyBorder="1"/>
    <xf numFmtId="10" fontId="0" fillId="5" borderId="4" xfId="0" applyNumberFormat="1" applyFill="1" applyBorder="1" applyAlignment="1">
      <alignment vertical="center"/>
    </xf>
    <xf numFmtId="10" fontId="0" fillId="5" borderId="11" xfId="0" applyNumberFormat="1" applyFill="1" applyBorder="1" applyAlignment="1">
      <alignment vertical="center"/>
    </xf>
    <xf numFmtId="10" fontId="0" fillId="5" borderId="7" xfId="0" applyNumberFormat="1" applyFill="1" applyBorder="1" applyAlignment="1">
      <alignment vertical="center"/>
    </xf>
    <xf numFmtId="0" fontId="0" fillId="5" borderId="15" xfId="0" applyFill="1" applyBorder="1" applyAlignment="1">
      <alignment horizontal="center" vertical="center"/>
    </xf>
    <xf numFmtId="10" fontId="2" fillId="0" borderId="3" xfId="0" applyNumberFormat="1" applyFont="1" applyBorder="1" applyAlignment="1">
      <alignment vertical="center"/>
    </xf>
    <xf numFmtId="10" fontId="0" fillId="0" borderId="13" xfId="0" applyNumberFormat="1" applyBorder="1" applyAlignment="1">
      <alignment vertical="center"/>
    </xf>
    <xf numFmtId="43" fontId="0" fillId="2" borderId="12" xfId="1" applyFont="1" applyFill="1" applyBorder="1" applyProtection="1">
      <protection locked="0"/>
    </xf>
    <xf numFmtId="43" fontId="0" fillId="2" borderId="10" xfId="1" applyFont="1" applyFill="1" applyBorder="1" applyProtection="1">
      <protection locked="0"/>
    </xf>
    <xf numFmtId="171" fontId="0" fillId="2" borderId="12" xfId="0" applyNumberFormat="1" applyFill="1" applyBorder="1" applyProtection="1">
      <protection locked="0"/>
    </xf>
    <xf numFmtId="171" fontId="0" fillId="2" borderId="10" xfId="0" applyNumberFormat="1" applyFill="1" applyBorder="1" applyProtection="1">
      <protection locked="0"/>
    </xf>
    <xf numFmtId="10" fontId="6" fillId="0" borderId="3" xfId="3" applyNumberFormat="1" applyFont="1" applyBorder="1"/>
    <xf numFmtId="10" fontId="1" fillId="0" borderId="11" xfId="4" applyNumberFormat="1" applyFont="1" applyBorder="1"/>
    <xf numFmtId="10" fontId="2" fillId="0" borderId="11" xfId="4" applyNumberFormat="1" applyFont="1" applyBorder="1"/>
    <xf numFmtId="10" fontId="1" fillId="0" borderId="7" xfId="4" applyNumberFormat="1" applyFont="1" applyBorder="1"/>
    <xf numFmtId="10" fontId="1" fillId="0" borderId="11" xfId="4" applyNumberFormat="1" applyFont="1" applyBorder="1" applyProtection="1">
      <protection locked="0"/>
    </xf>
    <xf numFmtId="0" fontId="11" fillId="0" borderId="11" xfId="4" applyFont="1" applyBorder="1"/>
    <xf numFmtId="10" fontId="11" fillId="0" borderId="11" xfId="4" applyNumberFormat="1" applyFont="1" applyBorder="1"/>
    <xf numFmtId="0" fontId="5" fillId="0" borderId="5" xfId="8" applyFont="1" applyBorder="1" applyAlignment="1">
      <alignment vertical="top"/>
    </xf>
    <xf numFmtId="0" fontId="5" fillId="0" borderId="12" xfId="8" applyFont="1" applyBorder="1" applyAlignment="1">
      <alignment vertical="top"/>
    </xf>
    <xf numFmtId="10" fontId="1" fillId="0" borderId="13" xfId="8" applyNumberFormat="1" applyFont="1" applyBorder="1" applyAlignment="1">
      <alignment horizontal="right" vertical="top"/>
    </xf>
    <xf numFmtId="0" fontId="5" fillId="0" borderId="9" xfId="8" applyFont="1" applyBorder="1" applyAlignment="1">
      <alignment vertical="top"/>
    </xf>
    <xf numFmtId="10" fontId="1" fillId="0" borderId="14" xfId="8" applyNumberFormat="1" applyFont="1" applyBorder="1" applyAlignment="1">
      <alignment horizontal="right" vertical="top"/>
    </xf>
    <xf numFmtId="0" fontId="5" fillId="0" borderId="10" xfId="8" applyFont="1" applyBorder="1" applyAlignment="1">
      <alignment vertical="top"/>
    </xf>
    <xf numFmtId="10" fontId="1" fillId="0" borderId="15" xfId="8" applyNumberFormat="1" applyFont="1" applyBorder="1" applyAlignment="1">
      <alignment horizontal="right" vertical="top"/>
    </xf>
    <xf numFmtId="0" fontId="6" fillId="0" borderId="1" xfId="3" applyFont="1" applyBorder="1" applyAlignment="1">
      <alignment vertical="top"/>
    </xf>
    <xf numFmtId="0" fontId="6" fillId="0" borderId="2" xfId="3" applyFont="1" applyBorder="1" applyAlignment="1">
      <alignment vertical="top"/>
    </xf>
    <xf numFmtId="0" fontId="6" fillId="0" borderId="2" xfId="3" applyFont="1" applyBorder="1"/>
    <xf numFmtId="10" fontId="2" fillId="0" borderId="3" xfId="8" applyNumberFormat="1" applyFont="1" applyBorder="1" applyAlignment="1">
      <alignment horizontal="right" vertical="top"/>
    </xf>
    <xf numFmtId="0" fontId="20" fillId="5" borderId="5" xfId="0" applyFont="1" applyFill="1" applyBorder="1" applyAlignment="1">
      <alignment vertical="center"/>
    </xf>
    <xf numFmtId="0" fontId="0" fillId="5" borderId="1" xfId="0" applyFill="1" applyBorder="1" applyAlignment="1">
      <alignment horizontal="right" vertical="center"/>
    </xf>
    <xf numFmtId="0" fontId="0" fillId="5" borderId="2" xfId="0" applyFill="1" applyBorder="1" applyAlignment="1">
      <alignment vertical="center"/>
    </xf>
    <xf numFmtId="0" fontId="0" fillId="0" borderId="9" xfId="0" applyBorder="1" applyAlignment="1">
      <alignment horizontal="right" vertical="center"/>
    </xf>
    <xf numFmtId="14" fontId="2" fillId="0" borderId="0" xfId="0" applyNumberFormat="1" applyFont="1" applyAlignment="1">
      <alignment horizontal="center" vertical="center"/>
    </xf>
    <xf numFmtId="0" fontId="0" fillId="0" borderId="2" xfId="0" applyBorder="1"/>
    <xf numFmtId="0" fontId="3" fillId="5" borderId="2" xfId="0" applyFont="1" applyFill="1" applyBorder="1" applyAlignment="1">
      <alignment vertical="center"/>
    </xf>
    <xf numFmtId="0" fontId="3" fillId="5" borderId="3" xfId="0" applyFont="1" applyFill="1" applyBorder="1" applyAlignment="1">
      <alignment vertical="center"/>
    </xf>
    <xf numFmtId="0" fontId="22" fillId="0" borderId="10" xfId="3" applyFont="1" applyBorder="1"/>
    <xf numFmtId="0" fontId="3" fillId="5" borderId="12" xfId="0" applyFont="1" applyFill="1" applyBorder="1" applyAlignment="1">
      <alignment vertical="center"/>
    </xf>
    <xf numFmtId="0" fontId="3" fillId="5" borderId="13" xfId="0" applyFont="1" applyFill="1" applyBorder="1" applyAlignment="1">
      <alignment vertical="center"/>
    </xf>
    <xf numFmtId="0" fontId="0" fillId="0" borderId="15" xfId="0" applyBorder="1" applyAlignment="1">
      <alignment horizontal="left" vertical="center"/>
    </xf>
    <xf numFmtId="10" fontId="5" fillId="0" borderId="0" xfId="3" applyNumberFormat="1" applyFont="1"/>
    <xf numFmtId="43" fontId="1" fillId="0" borderId="10" xfId="4" applyNumberFormat="1" applyFont="1" applyBorder="1"/>
    <xf numFmtId="0" fontId="0" fillId="0" borderId="2" xfId="0" applyBorder="1" applyAlignment="1">
      <alignment horizontal="left" vertical="center"/>
    </xf>
    <xf numFmtId="0" fontId="6" fillId="0" borderId="1" xfId="3" applyFont="1" applyBorder="1"/>
    <xf numFmtId="0" fontId="5" fillId="6" borderId="4" xfId="9" applyFont="1" applyFill="1" applyBorder="1" applyAlignment="1" applyProtection="1">
      <alignment horizontal="center" vertical="center"/>
      <protection locked="0"/>
    </xf>
    <xf numFmtId="0" fontId="5" fillId="6" borderId="11" xfId="9" applyFont="1" applyFill="1" applyBorder="1" applyAlignment="1" applyProtection="1">
      <alignment horizontal="center" vertical="center"/>
      <protection locked="0"/>
    </xf>
    <xf numFmtId="0" fontId="5" fillId="6" borderId="7" xfId="9" applyFont="1" applyFill="1" applyBorder="1" applyAlignment="1" applyProtection="1">
      <alignment horizontal="center" vertical="center"/>
      <protection locked="0"/>
    </xf>
    <xf numFmtId="9" fontId="1" fillId="2" borderId="0" xfId="4" applyNumberFormat="1" applyFont="1" applyFill="1" applyAlignment="1" applyProtection="1">
      <alignment vertical="center"/>
      <protection locked="0"/>
    </xf>
    <xf numFmtId="10" fontId="0" fillId="3" borderId="17" xfId="2" applyNumberFormat="1" applyFont="1" applyFill="1" applyBorder="1" applyAlignment="1" applyProtection="1">
      <alignment vertical="center"/>
      <protection locked="0"/>
    </xf>
    <xf numFmtId="43" fontId="1" fillId="0" borderId="14" xfId="5" applyFont="1" applyFill="1" applyBorder="1"/>
    <xf numFmtId="9" fontId="5" fillId="0" borderId="15" xfId="3" applyNumberFormat="1" applyFont="1" applyBorder="1"/>
    <xf numFmtId="0" fontId="5" fillId="6" borderId="13" xfId="9" applyFont="1" applyFill="1" applyBorder="1" applyAlignment="1" applyProtection="1">
      <alignment horizontal="center" vertical="center"/>
      <protection locked="0"/>
    </xf>
    <xf numFmtId="0" fontId="5" fillId="6" borderId="14" xfId="9" applyFont="1" applyFill="1" applyBorder="1" applyAlignment="1" applyProtection="1">
      <alignment horizontal="center" vertical="center"/>
      <protection locked="0"/>
    </xf>
    <xf numFmtId="0" fontId="5" fillId="6" borderId="15" xfId="9" applyFont="1" applyFill="1" applyBorder="1" applyAlignment="1" applyProtection="1">
      <alignment horizontal="center" vertical="center"/>
      <protection locked="0"/>
    </xf>
    <xf numFmtId="43" fontId="0" fillId="2" borderId="0" xfId="1" applyFont="1" applyFill="1" applyBorder="1" applyProtection="1">
      <protection locked="0"/>
    </xf>
    <xf numFmtId="0" fontId="0" fillId="5" borderId="6" xfId="0" applyFill="1" applyBorder="1" applyAlignment="1">
      <alignment horizontal="center" vertical="center"/>
    </xf>
    <xf numFmtId="10" fontId="0" fillId="2" borderId="11" xfId="0" applyNumberFormat="1" applyFill="1" applyBorder="1" applyAlignment="1" applyProtection="1">
      <alignment vertical="center"/>
      <protection locked="0"/>
    </xf>
    <xf numFmtId="10" fontId="0" fillId="2" borderId="7" xfId="0" applyNumberFormat="1" applyFill="1" applyBorder="1" applyAlignment="1" applyProtection="1">
      <alignment vertical="center"/>
      <protection locked="0"/>
    </xf>
    <xf numFmtId="0" fontId="0" fillId="0" borderId="6" xfId="0" applyBorder="1"/>
    <xf numFmtId="10" fontId="0" fillId="0" borderId="4" xfId="0" applyNumberFormat="1" applyBorder="1" applyAlignment="1">
      <alignment vertical="center"/>
    </xf>
    <xf numFmtId="10" fontId="2" fillId="0" borderId="11" xfId="0" applyNumberFormat="1" applyFont="1" applyBorder="1" applyAlignment="1">
      <alignment vertical="center"/>
    </xf>
    <xf numFmtId="10" fontId="0" fillId="0" borderId="6" xfId="0" applyNumberFormat="1" applyBorder="1" applyAlignment="1">
      <alignment vertical="center"/>
    </xf>
    <xf numFmtId="10" fontId="0" fillId="0" borderId="0" xfId="2" applyNumberFormat="1" applyFont="1" applyProtection="1"/>
    <xf numFmtId="10" fontId="0" fillId="0" borderId="0" xfId="0" applyNumberFormat="1"/>
    <xf numFmtId="10" fontId="0" fillId="0" borderId="5" xfId="2" applyNumberFormat="1" applyFont="1" applyBorder="1" applyProtection="1"/>
    <xf numFmtId="10" fontId="0" fillId="0" borderId="12" xfId="2" applyNumberFormat="1" applyFont="1" applyBorder="1" applyProtection="1"/>
    <xf numFmtId="10" fontId="0" fillId="0" borderId="13" xfId="2" applyNumberFormat="1" applyFont="1" applyBorder="1" applyProtection="1"/>
    <xf numFmtId="10" fontId="0" fillId="0" borderId="9" xfId="2" applyNumberFormat="1" applyFont="1" applyBorder="1" applyProtection="1"/>
    <xf numFmtId="10" fontId="0" fillId="0" borderId="0" xfId="2" applyNumberFormat="1" applyFont="1" applyBorder="1" applyProtection="1"/>
    <xf numFmtId="10" fontId="0" fillId="0" borderId="14" xfId="2" applyNumberFormat="1" applyFont="1" applyBorder="1" applyProtection="1"/>
    <xf numFmtId="10" fontId="0" fillId="0" borderId="1" xfId="0" applyNumberFormat="1" applyBorder="1"/>
    <xf numFmtId="10" fontId="0" fillId="0" borderId="2" xfId="0" applyNumberFormat="1" applyBorder="1"/>
    <xf numFmtId="10" fontId="0" fillId="0" borderId="3" xfId="0" applyNumberFormat="1" applyBorder="1"/>
    <xf numFmtId="2" fontId="0" fillId="0" borderId="0" xfId="0" applyNumberFormat="1"/>
    <xf numFmtId="0" fontId="18" fillId="0" borderId="9" xfId="0" applyFont="1" applyBorder="1"/>
    <xf numFmtId="0" fontId="18" fillId="0" borderId="0" xfId="0" applyFont="1"/>
    <xf numFmtId="0" fontId="18" fillId="0" borderId="5" xfId="0" applyFont="1" applyBorder="1"/>
    <xf numFmtId="0" fontId="18" fillId="0" borderId="12" xfId="0" applyFont="1" applyBorder="1"/>
    <xf numFmtId="0" fontId="18" fillId="0" borderId="8" xfId="0" applyFont="1" applyBorder="1"/>
    <xf numFmtId="0" fontId="18" fillId="0" borderId="10" xfId="0" applyFont="1" applyBorder="1"/>
    <xf numFmtId="0" fontId="17" fillId="0" borderId="1" xfId="0" applyFont="1" applyBorder="1"/>
    <xf numFmtId="0" fontId="17" fillId="0" borderId="2" xfId="0" applyFont="1" applyBorder="1"/>
    <xf numFmtId="0" fontId="27" fillId="0" borderId="8" xfId="11" applyFont="1" applyBorder="1" applyAlignment="1"/>
    <xf numFmtId="0" fontId="27" fillId="0" borderId="10" xfId="11" applyFont="1" applyBorder="1" applyAlignment="1"/>
    <xf numFmtId="0" fontId="27" fillId="0" borderId="15" xfId="11" applyFont="1" applyBorder="1" applyAlignment="1"/>
    <xf numFmtId="0" fontId="18" fillId="0" borderId="9" xfId="0" applyFont="1" applyBorder="1" applyAlignment="1">
      <alignment horizontal="left" vertical="top"/>
    </xf>
    <xf numFmtId="0" fontId="18" fillId="0" borderId="0" xfId="0" applyFont="1" applyAlignment="1">
      <alignment horizontal="left" vertical="top"/>
    </xf>
    <xf numFmtId="0" fontId="28" fillId="0" borderId="5" xfId="0" applyFont="1" applyBorder="1"/>
    <xf numFmtId="0" fontId="28" fillId="0" borderId="12" xfId="0" applyFont="1" applyBorder="1"/>
    <xf numFmtId="0" fontId="0" fillId="0" borderId="0" xfId="0" applyAlignment="1">
      <alignment horizontal="left" vertical="top"/>
    </xf>
    <xf numFmtId="0" fontId="0" fillId="0" borderId="5" xfId="0" applyBorder="1" applyAlignment="1">
      <alignment horizontal="left" vertical="top"/>
    </xf>
    <xf numFmtId="0" fontId="0" fillId="0" borderId="12"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0" fillId="0" borderId="0" xfId="0"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11" fillId="3" borderId="11" xfId="0" applyFont="1" applyFill="1" applyBorder="1" applyAlignment="1" applyProtection="1">
      <alignment horizontal="center" vertical="center"/>
      <protection locked="0"/>
    </xf>
    <xf numFmtId="10" fontId="0" fillId="3" borderId="7" xfId="2" applyNumberFormat="1" applyFont="1" applyFill="1" applyBorder="1" applyAlignment="1" applyProtection="1">
      <alignment vertical="center"/>
      <protection locked="0"/>
    </xf>
    <xf numFmtId="171" fontId="0" fillId="2" borderId="0" xfId="0" applyNumberFormat="1" applyFill="1" applyProtection="1">
      <protection locked="0"/>
    </xf>
    <xf numFmtId="0" fontId="2" fillId="0" borderId="1" xfId="0" applyFont="1" applyBorder="1" applyAlignment="1">
      <alignment horizontal="left" vertical="center"/>
    </xf>
    <xf numFmtId="0" fontId="2" fillId="0" borderId="2" xfId="0" applyFont="1" applyBorder="1" applyAlignment="1">
      <alignment horizontal="left" vertical="center"/>
    </xf>
    <xf numFmtId="10" fontId="0" fillId="0" borderId="0" xfId="2" applyNumberFormat="1" applyFont="1" applyBorder="1" applyAlignment="1" applyProtection="1">
      <alignment vertical="center"/>
    </xf>
    <xf numFmtId="0" fontId="0" fillId="0" borderId="29" xfId="0" applyBorder="1"/>
    <xf numFmtId="10" fontId="0" fillId="0" borderId="30" xfId="0" applyNumberFormat="1" applyBorder="1"/>
    <xf numFmtId="0" fontId="0" fillId="0" borderId="27" xfId="0" applyBorder="1"/>
    <xf numFmtId="10" fontId="0" fillId="0" borderId="28" xfId="0" applyNumberFormat="1" applyBorder="1"/>
    <xf numFmtId="0" fontId="2" fillId="0" borderId="27" xfId="0" applyFont="1" applyBorder="1"/>
    <xf numFmtId="0" fontId="2" fillId="0" borderId="18" xfId="0" applyFont="1" applyBorder="1"/>
    <xf numFmtId="10" fontId="2" fillId="0" borderId="31" xfId="0" applyNumberFormat="1" applyFont="1" applyBorder="1"/>
    <xf numFmtId="43" fontId="1" fillId="2" borderId="0" xfId="4" applyNumberFormat="1" applyFont="1" applyFill="1" applyAlignment="1" applyProtection="1">
      <alignment vertical="center"/>
      <protection locked="0"/>
    </xf>
    <xf numFmtId="43" fontId="1" fillId="2" borderId="10" xfId="4" applyNumberFormat="1" applyFont="1" applyFill="1" applyBorder="1" applyAlignment="1" applyProtection="1">
      <alignment vertical="center"/>
      <protection locked="0"/>
    </xf>
    <xf numFmtId="0" fontId="32" fillId="0" borderId="0" xfId="0" applyFont="1"/>
    <xf numFmtId="0" fontId="0" fillId="0" borderId="0" xfId="4" applyFont="1"/>
    <xf numFmtId="43" fontId="5" fillId="0" borderId="0" xfId="3" applyNumberFormat="1" applyFont="1"/>
    <xf numFmtId="0" fontId="13" fillId="0" borderId="0" xfId="0" applyFont="1" applyAlignment="1">
      <alignment horizontal="center" vertical="center"/>
    </xf>
    <xf numFmtId="0" fontId="11" fillId="0" borderId="0" xfId="0" applyFont="1" applyAlignment="1">
      <alignment horizontal="center" vertical="center"/>
    </xf>
    <xf numFmtId="10" fontId="0" fillId="0" borderId="10" xfId="2" applyNumberFormat="1" applyFont="1" applyBorder="1" applyProtection="1"/>
    <xf numFmtId="0" fontId="5" fillId="0" borderId="9" xfId="3" applyFont="1" applyBorder="1"/>
    <xf numFmtId="0" fontId="5" fillId="0" borderId="8" xfId="3" applyFont="1" applyBorder="1"/>
    <xf numFmtId="0" fontId="0" fillId="0" borderId="1" xfId="0" applyBorder="1"/>
    <xf numFmtId="10" fontId="2" fillId="0" borderId="3" xfId="0" applyNumberFormat="1" applyFont="1" applyBorder="1"/>
    <xf numFmtId="9" fontId="5" fillId="2" borderId="12" xfId="2" applyFont="1" applyFill="1" applyBorder="1" applyProtection="1">
      <protection locked="0"/>
    </xf>
    <xf numFmtId="9" fontId="5" fillId="0" borderId="12" xfId="3" applyNumberFormat="1" applyFont="1" applyBorder="1"/>
    <xf numFmtId="0" fontId="5" fillId="0" borderId="13" xfId="3" applyFont="1" applyBorder="1"/>
    <xf numFmtId="10" fontId="2" fillId="0" borderId="11" xfId="0" applyNumberFormat="1" applyFont="1" applyBorder="1"/>
    <xf numFmtId="0" fontId="27" fillId="0" borderId="0" xfId="11" applyFont="1" applyBorder="1" applyAlignment="1">
      <alignment horizontal="center" vertical="center"/>
    </xf>
    <xf numFmtId="0" fontId="27" fillId="0" borderId="10" xfId="11" applyFont="1" applyBorder="1" applyAlignment="1">
      <alignment horizontal="center" vertical="center"/>
    </xf>
    <xf numFmtId="0" fontId="23" fillId="0" borderId="9" xfId="0" applyFont="1" applyBorder="1" applyAlignment="1">
      <alignment horizontal="center"/>
    </xf>
    <xf numFmtId="0" fontId="23" fillId="0" borderId="0" xfId="0" applyFont="1" applyAlignment="1">
      <alignment horizontal="center"/>
    </xf>
    <xf numFmtId="0" fontId="23" fillId="0" borderId="14" xfId="0" applyFont="1" applyBorder="1" applyAlignment="1">
      <alignment horizontal="center"/>
    </xf>
    <xf numFmtId="0" fontId="23" fillId="0" borderId="9" xfId="3" applyFont="1" applyBorder="1" applyAlignment="1">
      <alignment horizontal="center"/>
    </xf>
    <xf numFmtId="0" fontId="23" fillId="0" borderId="0" xfId="3" applyFont="1" applyAlignment="1">
      <alignment horizontal="center"/>
    </xf>
    <xf numFmtId="0" fontId="23" fillId="0" borderId="14" xfId="3" applyFont="1" applyBorder="1" applyAlignment="1">
      <alignment horizontal="center"/>
    </xf>
    <xf numFmtId="0" fontId="31" fillId="0" borderId="0" xfId="11" applyFont="1" applyBorder="1" applyAlignment="1" applyProtection="1">
      <alignment horizontal="center"/>
    </xf>
    <xf numFmtId="0" fontId="27" fillId="0" borderId="0" xfId="11" applyFont="1" applyBorder="1" applyAlignment="1">
      <alignment horizontal="left"/>
    </xf>
    <xf numFmtId="0" fontId="22" fillId="0" borderId="0" xfId="3" applyFont="1"/>
    <xf numFmtId="0" fontId="27" fillId="0" borderId="0" xfId="11" applyFont="1" applyBorder="1" applyAlignment="1">
      <alignment horizontal="right"/>
    </xf>
    <xf numFmtId="0" fontId="31" fillId="0" borderId="0" xfId="11" applyFont="1" applyBorder="1" applyAlignment="1">
      <alignment horizontal="center"/>
    </xf>
    <xf numFmtId="0" fontId="37" fillId="0" borderId="0" xfId="11" applyFont="1" applyBorder="1" applyAlignment="1" applyProtection="1">
      <alignment horizontal="center"/>
    </xf>
    <xf numFmtId="0" fontId="38" fillId="0" borderId="0" xfId="11" applyFont="1" applyBorder="1" applyAlignment="1">
      <alignment horizontal="left"/>
    </xf>
    <xf numFmtId="0" fontId="39" fillId="0" borderId="0" xfId="3" applyFont="1"/>
    <xf numFmtId="0" fontId="38" fillId="0" borderId="0" xfId="11" applyFont="1" applyBorder="1" applyAlignment="1">
      <alignment horizontal="center" vertical="center"/>
    </xf>
    <xf numFmtId="0" fontId="38" fillId="0" borderId="0" xfId="11" applyFont="1" applyBorder="1" applyAlignment="1">
      <alignment horizontal="right"/>
    </xf>
    <xf numFmtId="0" fontId="37" fillId="0" borderId="0" xfId="11" applyFont="1" applyBorder="1" applyAlignment="1">
      <alignment horizontal="center"/>
    </xf>
    <xf numFmtId="10" fontId="37" fillId="0" borderId="0" xfId="11" applyNumberFormat="1" applyFont="1" applyBorder="1" applyAlignment="1" applyProtection="1">
      <alignment horizontal="center"/>
    </xf>
    <xf numFmtId="10" fontId="38" fillId="0" borderId="0" xfId="11" applyNumberFormat="1" applyFont="1" applyBorder="1" applyAlignment="1">
      <alignment horizontal="left"/>
    </xf>
    <xf numFmtId="10" fontId="37" fillId="0" borderId="0" xfId="11" applyNumberFormat="1" applyFont="1" applyBorder="1" applyAlignment="1">
      <alignment horizontal="center"/>
    </xf>
    <xf numFmtId="0" fontId="23" fillId="0" borderId="9" xfId="3" applyFont="1" applyBorder="1"/>
    <xf numFmtId="0" fontId="23" fillId="0" borderId="0" xfId="3" applyFont="1"/>
    <xf numFmtId="0" fontId="23" fillId="0" borderId="14" xfId="3" applyFont="1" applyBorder="1"/>
    <xf numFmtId="0" fontId="40" fillId="0" borderId="0" xfId="11" applyFont="1" applyBorder="1" applyAlignment="1" applyProtection="1">
      <alignment horizontal="center"/>
    </xf>
    <xf numFmtId="0" fontId="40" fillId="0" borderId="0" xfId="11" applyFont="1" applyBorder="1" applyAlignment="1">
      <alignment horizontal="left"/>
    </xf>
    <xf numFmtId="0" fontId="40" fillId="0" borderId="0" xfId="11" applyFont="1" applyBorder="1" applyAlignment="1">
      <alignment horizontal="center" vertical="center"/>
    </xf>
    <xf numFmtId="0" fontId="40" fillId="0" borderId="0" xfId="11" applyFont="1" applyBorder="1" applyAlignment="1">
      <alignment horizontal="right"/>
    </xf>
    <xf numFmtId="0" fontId="40" fillId="0" borderId="0" xfId="11" applyFont="1" applyBorder="1" applyAlignment="1">
      <alignment horizontal="center"/>
    </xf>
    <xf numFmtId="0" fontId="40" fillId="0" borderId="9" xfId="11" applyFont="1" applyBorder="1" applyAlignment="1" applyProtection="1">
      <alignment horizontal="center"/>
    </xf>
    <xf numFmtId="0" fontId="40" fillId="0" borderId="8" xfId="11" applyFont="1" applyBorder="1" applyAlignment="1" applyProtection="1">
      <alignment horizontal="center"/>
    </xf>
    <xf numFmtId="10" fontId="40" fillId="0" borderId="10" xfId="11" applyNumberFormat="1" applyFont="1" applyBorder="1" applyAlignment="1" applyProtection="1">
      <alignment horizontal="center"/>
    </xf>
    <xf numFmtId="0" fontId="40" fillId="0" borderId="9" xfId="11" applyFont="1" applyBorder="1" applyAlignment="1">
      <alignment horizontal="left"/>
    </xf>
    <xf numFmtId="0" fontId="40" fillId="0" borderId="8" xfId="11" applyFont="1" applyBorder="1" applyAlignment="1">
      <alignment horizontal="left"/>
    </xf>
    <xf numFmtId="10" fontId="40" fillId="0" borderId="10" xfId="11" applyNumberFormat="1" applyFont="1" applyBorder="1" applyAlignment="1">
      <alignment horizontal="left"/>
    </xf>
    <xf numFmtId="0" fontId="40" fillId="0" borderId="9" xfId="11" applyFont="1" applyBorder="1" applyAlignment="1">
      <alignment horizontal="center"/>
    </xf>
    <xf numFmtId="0" fontId="40" fillId="0" borderId="8" xfId="11" applyFont="1" applyBorder="1" applyAlignment="1">
      <alignment horizontal="center"/>
    </xf>
    <xf numFmtId="10" fontId="40" fillId="0" borderId="10" xfId="11" applyNumberFormat="1" applyFont="1" applyBorder="1" applyAlignment="1">
      <alignment horizontal="center"/>
    </xf>
    <xf numFmtId="0" fontId="16" fillId="0" borderId="0" xfId="11" applyFont="1" applyBorder="1" applyAlignment="1" applyProtection="1">
      <alignment horizontal="center"/>
    </xf>
    <xf numFmtId="10" fontId="16" fillId="0" borderId="10" xfId="11" applyNumberFormat="1" applyFont="1" applyBorder="1" applyAlignment="1" applyProtection="1">
      <alignment horizontal="center"/>
    </xf>
    <xf numFmtId="0" fontId="16" fillId="0" borderId="0" xfId="11" applyFont="1" applyBorder="1" applyAlignment="1">
      <alignment horizontal="left"/>
    </xf>
    <xf numFmtId="10" fontId="16" fillId="0" borderId="10" xfId="11" applyNumberFormat="1" applyFont="1" applyBorder="1" applyAlignment="1">
      <alignment horizontal="left"/>
    </xf>
    <xf numFmtId="0" fontId="16" fillId="0" borderId="0" xfId="11" applyFont="1" applyBorder="1" applyAlignment="1">
      <alignment horizontal="center"/>
    </xf>
    <xf numFmtId="10" fontId="16" fillId="0" borderId="10" xfId="11" applyNumberFormat="1" applyFont="1" applyBorder="1" applyAlignment="1">
      <alignment horizontal="center"/>
    </xf>
    <xf numFmtId="0" fontId="23" fillId="0" borderId="0" xfId="3" applyFont="1" applyAlignment="1">
      <alignment vertical="center"/>
    </xf>
    <xf numFmtId="0" fontId="23" fillId="0" borderId="9" xfId="3" applyFont="1" applyBorder="1" applyAlignment="1">
      <alignment horizontal="center" vertical="center"/>
    </xf>
    <xf numFmtId="0" fontId="23" fillId="0" borderId="0" xfId="3" applyFont="1" applyAlignment="1">
      <alignment horizontal="center" vertical="center"/>
    </xf>
    <xf numFmtId="0" fontId="23" fillId="0" borderId="14" xfId="3" applyFont="1" applyBorder="1" applyAlignment="1">
      <alignment horizontal="center" vertical="center"/>
    </xf>
    <xf numFmtId="0" fontId="6" fillId="0" borderId="0" xfId="3" applyFont="1" applyAlignment="1">
      <alignment vertical="top"/>
    </xf>
    <xf numFmtId="10" fontId="2" fillId="0" borderId="0" xfId="8" applyNumberFormat="1" applyFont="1" applyAlignment="1">
      <alignment horizontal="right" vertical="top"/>
    </xf>
    <xf numFmtId="0" fontId="5" fillId="0" borderId="3" xfId="3" applyFont="1" applyBorder="1"/>
    <xf numFmtId="0" fontId="20" fillId="0" borderId="0" xfId="0" applyFont="1"/>
    <xf numFmtId="0" fontId="31" fillId="0" borderId="0" xfId="11" applyFont="1" applyBorder="1" applyAlignment="1" applyProtection="1"/>
    <xf numFmtId="10" fontId="6" fillId="0" borderId="10" xfId="3" applyNumberFormat="1" applyFont="1" applyBorder="1"/>
    <xf numFmtId="10" fontId="5" fillId="0" borderId="10" xfId="3" applyNumberFormat="1" applyFont="1" applyBorder="1"/>
    <xf numFmtId="0" fontId="23" fillId="0" borderId="9" xfId="0" applyFont="1" applyBorder="1" applyAlignment="1">
      <alignment vertical="center"/>
    </xf>
    <xf numFmtId="0" fontId="23" fillId="0" borderId="0" xfId="0" applyFont="1" applyAlignment="1">
      <alignment vertical="center"/>
    </xf>
    <xf numFmtId="0" fontId="5" fillId="0" borderId="6" xfId="3" applyFont="1" applyBorder="1"/>
    <xf numFmtId="9" fontId="0" fillId="6" borderId="6" xfId="0" applyNumberFormat="1" applyFill="1" applyBorder="1" applyAlignment="1" applyProtection="1">
      <alignment horizontal="center" vertical="center"/>
      <protection locked="0"/>
    </xf>
    <xf numFmtId="9" fontId="1" fillId="6" borderId="6" xfId="4" applyNumberFormat="1" applyFont="1" applyFill="1" applyBorder="1" applyAlignment="1" applyProtection="1">
      <alignment horizontal="center" vertical="center"/>
      <protection locked="0"/>
    </xf>
    <xf numFmtId="9" fontId="5" fillId="6" borderId="6" xfId="3" applyNumberFormat="1" applyFont="1" applyFill="1" applyBorder="1" applyAlignment="1" applyProtection="1">
      <alignment horizontal="center" vertical="center"/>
      <protection locked="0"/>
    </xf>
    <xf numFmtId="0" fontId="0" fillId="0" borderId="0" xfId="4" applyFont="1" applyAlignment="1">
      <alignment horizontal="center"/>
    </xf>
    <xf numFmtId="175" fontId="1" fillId="0" borderId="0" xfId="5" applyNumberFormat="1" applyFont="1" applyBorder="1" applyAlignment="1"/>
    <xf numFmtId="9" fontId="5" fillId="2" borderId="0" xfId="5" applyNumberFormat="1" applyFont="1" applyFill="1" applyBorder="1" applyAlignment="1" applyProtection="1">
      <protection locked="0"/>
    </xf>
    <xf numFmtId="10" fontId="5" fillId="0" borderId="15" xfId="3" applyNumberFormat="1" applyFont="1" applyBorder="1"/>
    <xf numFmtId="0" fontId="42" fillId="0" borderId="2" xfId="3" applyFont="1" applyBorder="1" applyAlignment="1">
      <alignment vertical="center"/>
    </xf>
    <xf numFmtId="0" fontId="41" fillId="0" borderId="1" xfId="11" applyFont="1" applyBorder="1" applyAlignment="1">
      <alignment vertical="center"/>
    </xf>
    <xf numFmtId="0" fontId="41" fillId="0" borderId="1" xfId="11" applyFont="1" applyBorder="1" applyAlignment="1" applyProtection="1">
      <alignment vertical="center"/>
    </xf>
    <xf numFmtId="0" fontId="43" fillId="0" borderId="2" xfId="11" applyFont="1" applyBorder="1" applyAlignment="1">
      <alignment vertical="center"/>
    </xf>
    <xf numFmtId="0" fontId="43" fillId="0" borderId="3" xfId="11" applyFont="1" applyBorder="1" applyAlignment="1">
      <alignment vertical="center"/>
    </xf>
    <xf numFmtId="0" fontId="43" fillId="0" borderId="2" xfId="11" applyFont="1" applyBorder="1" applyAlignment="1" applyProtection="1">
      <alignment vertical="center"/>
    </xf>
    <xf numFmtId="0" fontId="43" fillId="0" borderId="3" xfId="11" applyFont="1" applyBorder="1" applyAlignment="1" applyProtection="1">
      <alignment vertical="center"/>
    </xf>
    <xf numFmtId="0" fontId="44" fillId="0" borderId="2" xfId="11" applyFont="1" applyBorder="1" applyAlignment="1">
      <alignment vertical="center"/>
    </xf>
    <xf numFmtId="0" fontId="44" fillId="0" borderId="3" xfId="11" applyFont="1" applyBorder="1" applyAlignment="1">
      <alignment vertical="center"/>
    </xf>
    <xf numFmtId="171" fontId="0" fillId="2" borderId="6" xfId="0" applyNumberFormat="1" applyFill="1" applyBorder="1" applyProtection="1">
      <protection locked="0"/>
    </xf>
    <xf numFmtId="43" fontId="0" fillId="2" borderId="6" xfId="1" applyFont="1" applyFill="1" applyBorder="1" applyProtection="1">
      <protection locked="0"/>
    </xf>
    <xf numFmtId="0" fontId="0" fillId="7" borderId="5" xfId="0" applyFill="1" applyBorder="1" applyAlignment="1">
      <alignment vertical="top" wrapText="1"/>
    </xf>
    <xf numFmtId="10" fontId="0" fillId="7" borderId="5" xfId="0" applyNumberFormat="1" applyFill="1" applyBorder="1" applyAlignment="1">
      <alignment vertical="top" wrapText="1"/>
    </xf>
    <xf numFmtId="0" fontId="0" fillId="0" borderId="9" xfId="0" applyBorder="1" applyAlignment="1">
      <alignment vertical="top"/>
    </xf>
    <xf numFmtId="0" fontId="0" fillId="0" borderId="14" xfId="0" applyBorder="1" applyAlignment="1">
      <alignment vertical="top"/>
    </xf>
    <xf numFmtId="0" fontId="0" fillId="0" borderId="8" xfId="0" applyBorder="1" applyAlignment="1">
      <alignment vertical="top"/>
    </xf>
    <xf numFmtId="0" fontId="2" fillId="0" borderId="14" xfId="0" applyFont="1" applyBorder="1" applyAlignment="1">
      <alignment vertical="center"/>
    </xf>
    <xf numFmtId="0" fontId="2" fillId="0" borderId="9" xfId="0" applyFont="1" applyBorder="1" applyAlignment="1">
      <alignment horizontal="left" vertical="center"/>
    </xf>
    <xf numFmtId="0" fontId="2" fillId="0" borderId="0" xfId="0" applyFont="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vertical="center"/>
    </xf>
    <xf numFmtId="0" fontId="0" fillId="0" borderId="9" xfId="0" applyBorder="1" applyAlignment="1">
      <alignment horizontal="center" vertical="center" wrapText="1"/>
    </xf>
    <xf numFmtId="0" fontId="0" fillId="0" borderId="14" xfId="0" applyBorder="1" applyAlignment="1">
      <alignment horizontal="center" vertical="center" wrapText="1"/>
    </xf>
    <xf numFmtId="0" fontId="0" fillId="7" borderId="1" xfId="0" applyFill="1" applyBorder="1" applyAlignment="1">
      <alignment vertical="top" wrapText="1"/>
    </xf>
    <xf numFmtId="10" fontId="0" fillId="7" borderId="1" xfId="0" applyNumberFormat="1" applyFill="1" applyBorder="1" applyAlignment="1">
      <alignment vertical="top" wrapText="1"/>
    </xf>
    <xf numFmtId="10" fontId="2" fillId="0" borderId="0" xfId="0" applyNumberFormat="1" applyFont="1" applyAlignment="1">
      <alignment vertical="center"/>
    </xf>
    <xf numFmtId="10" fontId="6" fillId="0" borderId="2" xfId="3" applyNumberFormat="1" applyFont="1" applyBorder="1"/>
    <xf numFmtId="0" fontId="2" fillId="0" borderId="0" xfId="4" applyFont="1"/>
    <xf numFmtId="0" fontId="2" fillId="0" borderId="8" xfId="4" applyFont="1" applyBorder="1"/>
    <xf numFmtId="0" fontId="7" fillId="0" borderId="0" xfId="0" applyFont="1"/>
    <xf numFmtId="0" fontId="7" fillId="0" borderId="14" xfId="0" applyFont="1" applyBorder="1"/>
    <xf numFmtId="10" fontId="2" fillId="7" borderId="5" xfId="0" applyNumberFormat="1" applyFont="1" applyFill="1" applyBorder="1" applyAlignment="1">
      <alignment vertical="top" wrapText="1"/>
    </xf>
    <xf numFmtId="0" fontId="0" fillId="0" borderId="16" xfId="0" applyBorder="1" applyAlignment="1">
      <alignment vertical="center"/>
    </xf>
    <xf numFmtId="0" fontId="0" fillId="0" borderId="19" xfId="0" applyBorder="1" applyAlignment="1">
      <alignment vertical="center"/>
    </xf>
    <xf numFmtId="0" fontId="6" fillId="0" borderId="0" xfId="3" applyFont="1" applyAlignment="1">
      <alignment horizontal="center" vertical="center"/>
    </xf>
    <xf numFmtId="0" fontId="0" fillId="0" borderId="33" xfId="0" applyBorder="1" applyAlignment="1">
      <alignment vertical="center"/>
    </xf>
    <xf numFmtId="10" fontId="0" fillId="0" borderId="6" xfId="0" applyNumberFormat="1" applyBorder="1"/>
    <xf numFmtId="0" fontId="2" fillId="9" borderId="0" xfId="0" applyFont="1" applyFill="1"/>
    <xf numFmtId="170" fontId="9" fillId="9" borderId="0" xfId="4" applyNumberFormat="1" applyFont="1" applyFill="1" applyAlignment="1" applyProtection="1">
      <alignment horizontal="center" vertical="center"/>
      <protection locked="0"/>
    </xf>
    <xf numFmtId="0" fontId="5" fillId="9" borderId="11" xfId="9" applyFont="1" applyFill="1" applyBorder="1" applyAlignment="1" applyProtection="1">
      <alignment horizontal="center" vertical="center"/>
      <protection locked="0"/>
    </xf>
    <xf numFmtId="10" fontId="9" fillId="0" borderId="0" xfId="4" applyNumberFormat="1" applyFont="1" applyAlignment="1">
      <alignment horizontal="right" vertical="center"/>
    </xf>
    <xf numFmtId="0" fontId="23" fillId="0" borderId="14" xfId="0" applyFont="1" applyBorder="1" applyAlignment="1">
      <alignment vertical="center"/>
    </xf>
    <xf numFmtId="0" fontId="0" fillId="0" borderId="8" xfId="0" applyBorder="1" applyAlignment="1">
      <alignment vertical="center"/>
    </xf>
    <xf numFmtId="2" fontId="1" fillId="0" borderId="0" xfId="4" applyNumberFormat="1" applyFont="1" applyAlignment="1">
      <alignment horizontal="left" vertical="center"/>
    </xf>
    <xf numFmtId="2" fontId="1" fillId="0" borderId="10" xfId="4" applyNumberFormat="1" applyFont="1" applyBorder="1" applyAlignment="1">
      <alignment horizontal="left" vertical="center"/>
    </xf>
    <xf numFmtId="0" fontId="0" fillId="0" borderId="10" xfId="0" applyBorder="1" applyAlignment="1">
      <alignment vertical="top"/>
    </xf>
    <xf numFmtId="0" fontId="0" fillId="0" borderId="1" xfId="0" applyBorder="1" applyAlignment="1">
      <alignment horizontal="center" vertical="top"/>
    </xf>
    <xf numFmtId="0" fontId="0" fillId="0" borderId="7" xfId="0" applyBorder="1"/>
    <xf numFmtId="0" fontId="2" fillId="0" borderId="6" xfId="0" applyFont="1" applyBorder="1" applyAlignment="1">
      <alignment horizontal="center" vertical="center"/>
    </xf>
    <xf numFmtId="0" fontId="0" fillId="9" borderId="11" xfId="0" applyFill="1" applyBorder="1" applyAlignment="1">
      <alignment vertical="center"/>
    </xf>
    <xf numFmtId="10" fontId="0" fillId="9" borderId="5" xfId="0" applyNumberFormat="1" applyFill="1" applyBorder="1" applyAlignment="1">
      <alignment vertical="top" wrapText="1"/>
    </xf>
    <xf numFmtId="10" fontId="0" fillId="9" borderId="1" xfId="0" applyNumberFormat="1" applyFill="1" applyBorder="1" applyAlignment="1">
      <alignment vertical="top" wrapText="1"/>
    </xf>
    <xf numFmtId="14" fontId="0" fillId="0" borderId="0" xfId="0" applyNumberFormat="1" applyAlignment="1">
      <alignment horizontal="center" vertical="top" wrapText="1"/>
    </xf>
    <xf numFmtId="0" fontId="0" fillId="0" borderId="0" xfId="0" applyAlignment="1">
      <alignment horizontal="center" vertical="top" wrapText="1"/>
    </xf>
    <xf numFmtId="0" fontId="0" fillId="9" borderId="0" xfId="0" applyFill="1" applyAlignment="1">
      <alignment vertical="center"/>
    </xf>
    <xf numFmtId="0" fontId="0" fillId="0" borderId="0" xfId="0" applyAlignment="1">
      <alignment horizontal="center" vertical="center" wrapText="1"/>
    </xf>
    <xf numFmtId="0" fontId="0" fillId="7" borderId="0" xfId="0" applyFill="1" applyAlignment="1">
      <alignment vertical="top" wrapText="1"/>
    </xf>
    <xf numFmtId="10" fontId="2" fillId="7" borderId="0" xfId="0" applyNumberFormat="1" applyFont="1" applyFill="1"/>
    <xf numFmtId="10" fontId="0" fillId="7" borderId="0" xfId="0" applyNumberFormat="1" applyFill="1"/>
    <xf numFmtId="0" fontId="0" fillId="2" borderId="5" xfId="0" applyFill="1" applyBorder="1"/>
    <xf numFmtId="0" fontId="0" fillId="2" borderId="12" xfId="0" applyFill="1" applyBorder="1"/>
    <xf numFmtId="0" fontId="0" fillId="2" borderId="8" xfId="0" applyFill="1" applyBorder="1"/>
    <xf numFmtId="0" fontId="0" fillId="2" borderId="10" xfId="0" applyFill="1" applyBorder="1"/>
    <xf numFmtId="0" fontId="2" fillId="0" borderId="6" xfId="0" applyFont="1" applyBorder="1"/>
    <xf numFmtId="10" fontId="0" fillId="2" borderId="4" xfId="0" applyNumberFormat="1" applyFill="1" applyBorder="1"/>
    <xf numFmtId="10" fontId="0" fillId="2" borderId="7" xfId="0" applyNumberFormat="1" applyFill="1" applyBorder="1"/>
    <xf numFmtId="0" fontId="28" fillId="0" borderId="0" xfId="0" applyFont="1"/>
    <xf numFmtId="0" fontId="28" fillId="0" borderId="11" xfId="0" applyFont="1" applyBorder="1" applyAlignment="1">
      <alignment wrapText="1"/>
    </xf>
    <xf numFmtId="14" fontId="2" fillId="2" borderId="2" xfId="0" applyNumberFormat="1" applyFont="1" applyFill="1" applyBorder="1" applyAlignment="1" applyProtection="1">
      <alignment horizontal="center" vertical="center"/>
      <protection locked="0"/>
    </xf>
    <xf numFmtId="14" fontId="2" fillId="2" borderId="3" xfId="0" applyNumberFormat="1" applyFont="1" applyFill="1" applyBorder="1" applyAlignment="1" applyProtection="1">
      <alignment horizontal="center" vertical="center"/>
      <protection locked="0"/>
    </xf>
    <xf numFmtId="0" fontId="0" fillId="2" borderId="9" xfId="0" applyFill="1" applyBorder="1" applyAlignment="1" applyProtection="1">
      <alignment horizontal="left" vertical="center"/>
      <protection locked="0"/>
    </xf>
    <xf numFmtId="0" fontId="0" fillId="2" borderId="0" xfId="0" applyFill="1" applyAlignment="1" applyProtection="1">
      <alignment horizontal="left" vertical="center"/>
      <protection locked="0"/>
    </xf>
    <xf numFmtId="0" fontId="0" fillId="0" borderId="9" xfId="0" applyBorder="1" applyAlignment="1">
      <alignment horizontal="left" vertical="center"/>
    </xf>
    <xf numFmtId="0" fontId="0" fillId="0" borderId="0" xfId="0" applyAlignment="1">
      <alignment horizontal="left" vertical="center"/>
    </xf>
    <xf numFmtId="0" fontId="0" fillId="2" borderId="8" xfId="0" applyFill="1" applyBorder="1" applyAlignment="1" applyProtection="1">
      <alignment horizontal="left" vertical="center"/>
      <protection locked="0"/>
    </xf>
    <xf numFmtId="0" fontId="0" fillId="2" borderId="10" xfId="0" applyFill="1"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14" xfId="0" applyBorder="1" applyAlignment="1" applyProtection="1">
      <alignment horizontal="left" vertical="center"/>
      <protection locked="0"/>
    </xf>
    <xf numFmtId="0" fontId="27" fillId="0" borderId="0" xfId="11" applyFont="1" applyBorder="1" applyAlignment="1">
      <alignment horizontal="center" vertical="center"/>
    </xf>
    <xf numFmtId="0" fontId="27" fillId="0" borderId="14" xfId="11" applyFont="1" applyBorder="1" applyAlignment="1">
      <alignment horizontal="center" vertical="center"/>
    </xf>
    <xf numFmtId="0" fontId="27" fillId="0" borderId="10" xfId="11" applyFont="1" applyBorder="1" applyAlignment="1">
      <alignment horizontal="center" vertical="center"/>
    </xf>
    <xf numFmtId="0" fontId="27" fillId="0" borderId="15" xfId="11" applyFont="1" applyBorder="1" applyAlignment="1">
      <alignment horizontal="center" vertical="center"/>
    </xf>
    <xf numFmtId="0" fontId="26" fillId="2" borderId="5" xfId="0" applyFont="1" applyFill="1" applyBorder="1" applyAlignment="1">
      <alignment horizontal="center" vertical="top" wrapText="1"/>
    </xf>
    <xf numFmtId="0" fontId="26" fillId="2" borderId="12" xfId="0" applyFont="1" applyFill="1" applyBorder="1" applyAlignment="1">
      <alignment horizontal="center" vertical="top" wrapText="1"/>
    </xf>
    <xf numFmtId="0" fontId="26" fillId="2" borderId="13" xfId="0" applyFont="1" applyFill="1" applyBorder="1" applyAlignment="1">
      <alignment horizontal="center" vertical="top" wrapText="1"/>
    </xf>
    <xf numFmtId="0" fontId="26" fillId="2" borderId="9" xfId="0" applyFont="1" applyFill="1" applyBorder="1" applyAlignment="1">
      <alignment horizontal="center" vertical="top" wrapText="1"/>
    </xf>
    <xf numFmtId="0" fontId="26" fillId="2" borderId="0" xfId="0" applyFont="1" applyFill="1" applyAlignment="1">
      <alignment horizontal="center" vertical="top" wrapText="1"/>
    </xf>
    <xf numFmtId="0" fontId="26" fillId="2" borderId="14" xfId="0" applyFont="1" applyFill="1" applyBorder="1" applyAlignment="1">
      <alignment horizontal="center" vertical="top" wrapText="1"/>
    </xf>
    <xf numFmtId="0" fontId="26" fillId="2" borderId="8" xfId="0" applyFont="1" applyFill="1" applyBorder="1" applyAlignment="1">
      <alignment horizontal="center" vertical="top" wrapText="1"/>
    </xf>
    <xf numFmtId="0" fontId="26" fillId="2" borderId="10" xfId="0" applyFont="1" applyFill="1" applyBorder="1" applyAlignment="1">
      <alignment horizontal="center" vertical="top" wrapText="1"/>
    </xf>
    <xf numFmtId="0" fontId="26" fillId="2" borderId="15" xfId="0" applyFont="1" applyFill="1" applyBorder="1" applyAlignment="1">
      <alignment horizontal="center" vertical="top" wrapText="1"/>
    </xf>
    <xf numFmtId="0" fontId="2" fillId="0" borderId="12" xfId="0" applyFont="1" applyBorder="1" applyAlignment="1">
      <alignment horizontal="center" vertical="top" wrapText="1"/>
    </xf>
    <xf numFmtId="0" fontId="2" fillId="0" borderId="13" xfId="0" applyFont="1" applyBorder="1" applyAlignment="1">
      <alignment horizontal="center" vertical="top" wrapText="1"/>
    </xf>
    <xf numFmtId="0" fontId="2" fillId="0" borderId="0" xfId="0" applyFont="1" applyAlignment="1">
      <alignment horizontal="center" vertical="top" wrapText="1"/>
    </xf>
    <xf numFmtId="0" fontId="2" fillId="0" borderId="14" xfId="0" applyFont="1" applyBorder="1" applyAlignment="1">
      <alignment horizontal="center" vertical="top" wrapText="1"/>
    </xf>
    <xf numFmtId="0" fontId="18" fillId="0" borderId="0" xfId="0" applyFont="1" applyAlignment="1">
      <alignment horizontal="center"/>
    </xf>
    <xf numFmtId="0" fontId="18" fillId="0" borderId="14" xfId="0" applyFont="1" applyBorder="1" applyAlignment="1">
      <alignment horizontal="center"/>
    </xf>
    <xf numFmtId="0" fontId="21" fillId="0" borderId="5" xfId="3" applyFont="1" applyBorder="1" applyAlignment="1">
      <alignment horizontal="center"/>
    </xf>
    <xf numFmtId="0" fontId="21" fillId="0" borderId="12" xfId="3" applyFont="1" applyBorder="1" applyAlignment="1">
      <alignment horizontal="center"/>
    </xf>
    <xf numFmtId="0" fontId="21" fillId="0" borderId="13" xfId="3" applyFont="1" applyBorder="1" applyAlignment="1">
      <alignment horizontal="center"/>
    </xf>
    <xf numFmtId="0" fontId="21" fillId="0" borderId="9" xfId="3" applyFont="1" applyBorder="1" applyAlignment="1">
      <alignment horizontal="center"/>
    </xf>
    <xf numFmtId="0" fontId="21" fillId="0" borderId="0" xfId="3" applyFont="1" applyAlignment="1">
      <alignment horizontal="center"/>
    </xf>
    <xf numFmtId="0" fontId="21" fillId="0" borderId="14" xfId="3" applyFont="1" applyBorder="1" applyAlignment="1">
      <alignment horizontal="center"/>
    </xf>
    <xf numFmtId="0" fontId="18" fillId="6" borderId="9" xfId="0" applyFont="1" applyFill="1" applyBorder="1" applyAlignment="1">
      <alignment horizontal="left" vertical="top" wrapText="1"/>
    </xf>
    <xf numFmtId="0" fontId="18" fillId="6" borderId="0" xfId="0" applyFont="1" applyFill="1" applyAlignment="1">
      <alignment horizontal="left" vertical="top" wrapText="1"/>
    </xf>
    <xf numFmtId="0" fontId="18" fillId="6" borderId="14" xfId="0" applyFont="1" applyFill="1" applyBorder="1" applyAlignment="1">
      <alignment horizontal="left" vertical="top" wrapText="1"/>
    </xf>
    <xf numFmtId="0" fontId="18" fillId="0" borderId="9" xfId="0" applyFont="1" applyBorder="1" applyAlignment="1">
      <alignment horizontal="left" vertical="top" wrapText="1"/>
    </xf>
    <xf numFmtId="0" fontId="18" fillId="0" borderId="0" xfId="0" applyFont="1" applyAlignment="1">
      <alignment horizontal="left" vertical="top" wrapText="1"/>
    </xf>
    <xf numFmtId="0" fontId="18" fillId="0" borderId="14" xfId="0" applyFont="1" applyBorder="1" applyAlignment="1">
      <alignment horizontal="left" vertical="top" wrapText="1"/>
    </xf>
    <xf numFmtId="0" fontId="2" fillId="0" borderId="5"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8" fillId="0" borderId="9" xfId="0" applyFont="1" applyBorder="1" applyAlignment="1">
      <alignment horizontal="center"/>
    </xf>
    <xf numFmtId="0" fontId="28" fillId="0" borderId="0" xfId="0" applyFont="1" applyAlignment="1">
      <alignment horizontal="center"/>
    </xf>
    <xf numFmtId="0" fontId="28" fillId="0" borderId="14" xfId="0" applyFont="1" applyBorder="1" applyAlignment="1">
      <alignment horizontal="center"/>
    </xf>
    <xf numFmtId="0" fontId="24" fillId="0" borderId="8" xfId="11" applyBorder="1" applyAlignment="1">
      <alignment horizontal="center"/>
    </xf>
    <xf numFmtId="0" fontId="0" fillId="0" borderId="10" xfId="0" applyBorder="1" applyAlignment="1">
      <alignment horizontal="center"/>
    </xf>
    <xf numFmtId="0" fontId="0" fillId="0" borderId="15" xfId="0" applyBorder="1" applyAlignment="1">
      <alignment horizontal="center"/>
    </xf>
    <xf numFmtId="172" fontId="18" fillId="2" borderId="12" xfId="0" applyNumberFormat="1" applyFont="1" applyFill="1" applyBorder="1" applyAlignment="1" applyProtection="1">
      <alignment horizontal="center"/>
      <protection locked="0"/>
    </xf>
    <xf numFmtId="172" fontId="18" fillId="2" borderId="13" xfId="0" applyNumberFormat="1" applyFont="1" applyFill="1" applyBorder="1" applyAlignment="1" applyProtection="1">
      <alignment horizontal="center"/>
      <protection locked="0"/>
    </xf>
    <xf numFmtId="173" fontId="18" fillId="2" borderId="0" xfId="0" applyNumberFormat="1" applyFont="1" applyFill="1" applyAlignment="1" applyProtection="1">
      <alignment horizontal="center"/>
      <protection locked="0"/>
    </xf>
    <xf numFmtId="173" fontId="18" fillId="2" borderId="14" xfId="0" applyNumberFormat="1" applyFont="1" applyFill="1" applyBorder="1" applyAlignment="1" applyProtection="1">
      <alignment horizontal="center"/>
      <protection locked="0"/>
    </xf>
    <xf numFmtId="174" fontId="17" fillId="0" borderId="2" xfId="0" applyNumberFormat="1" applyFont="1" applyBorder="1" applyAlignment="1">
      <alignment horizontal="center"/>
    </xf>
    <xf numFmtId="174" fontId="17" fillId="0" borderId="3" xfId="0" applyNumberFormat="1" applyFont="1" applyBorder="1" applyAlignment="1">
      <alignment horizontal="center"/>
    </xf>
    <xf numFmtId="0" fontId="2" fillId="0" borderId="0" xfId="0" applyFont="1" applyAlignment="1">
      <alignment horizontal="center" vertical="center"/>
    </xf>
    <xf numFmtId="0" fontId="7" fillId="0" borderId="4" xfId="0" applyFont="1" applyBorder="1" applyAlignment="1">
      <alignment horizontal="center" wrapText="1"/>
    </xf>
    <xf numFmtId="0" fontId="7" fillId="0" borderId="7" xfId="0" applyFont="1" applyBorder="1" applyAlignment="1">
      <alignment horizontal="center" wrapText="1"/>
    </xf>
    <xf numFmtId="0" fontId="46" fillId="0" borderId="12" xfId="0" applyFont="1" applyBorder="1" applyAlignment="1">
      <alignment horizontal="center" vertical="top" wrapText="1"/>
    </xf>
    <xf numFmtId="0" fontId="46" fillId="0" borderId="0" xfId="0" applyFont="1" applyAlignment="1">
      <alignment horizontal="center" vertical="top" wrapText="1"/>
    </xf>
    <xf numFmtId="0" fontId="20" fillId="0" borderId="6" xfId="0" applyFont="1" applyBorder="1" applyAlignment="1">
      <alignment horizontal="center" vertical="center" wrapText="1"/>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34" fillId="0" borderId="1" xfId="11" applyFont="1" applyBorder="1" applyAlignment="1">
      <alignment horizontal="center"/>
    </xf>
    <xf numFmtId="0" fontId="34" fillId="0" borderId="2" xfId="11" applyFont="1" applyBorder="1" applyAlignment="1">
      <alignment horizontal="center"/>
    </xf>
    <xf numFmtId="0" fontId="34" fillId="0" borderId="3" xfId="11" applyFont="1" applyBorder="1" applyAlignment="1">
      <alignment horizontal="center"/>
    </xf>
    <xf numFmtId="0" fontId="2" fillId="0" borderId="0" xfId="0" applyFont="1" applyAlignment="1">
      <alignment horizontal="left" vertical="top" wrapText="1"/>
    </xf>
    <xf numFmtId="0" fontId="2" fillId="0" borderId="14" xfId="0" applyFont="1" applyBorder="1" applyAlignment="1">
      <alignment horizontal="left" vertical="top" wrapText="1"/>
    </xf>
    <xf numFmtId="0" fontId="2" fillId="0" borderId="10" xfId="0" applyFont="1" applyBorder="1" applyAlignment="1">
      <alignment horizontal="left" vertical="top" wrapText="1"/>
    </xf>
    <xf numFmtId="0" fontId="2" fillId="0" borderId="15" xfId="0" applyFont="1" applyBorder="1" applyAlignment="1">
      <alignment horizontal="left" vertical="top" wrapText="1"/>
    </xf>
    <xf numFmtId="0" fontId="0" fillId="0" borderId="4" xfId="0" applyBorder="1" applyAlignment="1">
      <alignment horizontal="center" vertical="top" wrapText="1"/>
    </xf>
    <xf numFmtId="0" fontId="0" fillId="0" borderId="11" xfId="0" applyBorder="1" applyAlignment="1">
      <alignment horizontal="center" vertical="top" wrapText="1"/>
    </xf>
    <xf numFmtId="0" fontId="0" fillId="0" borderId="7" xfId="0" applyBorder="1" applyAlignment="1">
      <alignment horizontal="center" vertical="top" wrapText="1"/>
    </xf>
    <xf numFmtId="0" fontId="0" fillId="0" borderId="13" xfId="0" applyBorder="1" applyAlignment="1">
      <alignment horizontal="center" vertical="top" wrapText="1"/>
    </xf>
    <xf numFmtId="0" fontId="0" fillId="0" borderId="14" xfId="0" applyBorder="1" applyAlignment="1">
      <alignment horizontal="center" vertical="top" wrapText="1"/>
    </xf>
    <xf numFmtId="0" fontId="2" fillId="0" borderId="4" xfId="0" applyFont="1" applyBorder="1" applyAlignment="1">
      <alignment horizontal="center" vertical="top" wrapText="1"/>
    </xf>
    <xf numFmtId="0" fontId="2" fillId="0" borderId="11" xfId="0" applyFont="1" applyBorder="1" applyAlignment="1">
      <alignment horizontal="center" vertical="top" wrapText="1"/>
    </xf>
    <xf numFmtId="0" fontId="2" fillId="0" borderId="7" xfId="0" applyFont="1" applyBorder="1" applyAlignment="1">
      <alignment horizontal="center" vertical="top" wrapText="1"/>
    </xf>
    <xf numFmtId="0" fontId="0" fillId="0" borderId="5" xfId="0" applyBorder="1" applyAlignment="1">
      <alignment horizontal="center" vertical="center" wrapText="1"/>
    </xf>
    <xf numFmtId="0" fontId="0" fillId="0" borderId="12" xfId="0"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9" borderId="4" xfId="0" applyFill="1" applyBorder="1" applyAlignment="1">
      <alignment horizontal="center" vertical="top" wrapText="1"/>
    </xf>
    <xf numFmtId="0" fontId="0" fillId="9" borderId="11" xfId="0" applyFill="1" applyBorder="1" applyAlignment="1">
      <alignment horizontal="center" vertical="top" wrapText="1"/>
    </xf>
    <xf numFmtId="0" fontId="0" fillId="9" borderId="7" xfId="0" applyFill="1" applyBorder="1" applyAlignment="1">
      <alignment horizontal="center" vertical="top" wrapText="1"/>
    </xf>
    <xf numFmtId="10" fontId="47" fillId="8" borderId="2" xfId="11" applyNumberFormat="1" applyFont="1" applyFill="1" applyBorder="1" applyAlignment="1">
      <alignment horizontal="center"/>
    </xf>
    <xf numFmtId="10" fontId="6" fillId="8" borderId="3" xfId="0" applyNumberFormat="1" applyFont="1" applyFill="1" applyBorder="1" applyAlignment="1">
      <alignment horizontal="center"/>
    </xf>
    <xf numFmtId="0" fontId="6" fillId="8" borderId="1" xfId="0" applyFont="1" applyFill="1" applyBorder="1" applyAlignment="1">
      <alignment horizontal="center" vertical="top"/>
    </xf>
    <xf numFmtId="0" fontId="6" fillId="8" borderId="2" xfId="0" applyFont="1" applyFill="1" applyBorder="1" applyAlignment="1">
      <alignment horizontal="center" vertical="top"/>
    </xf>
    <xf numFmtId="0" fontId="23" fillId="0" borderId="1" xfId="0" applyFont="1" applyBorder="1" applyAlignment="1">
      <alignment horizontal="center"/>
    </xf>
    <xf numFmtId="0" fontId="23" fillId="0" borderId="2" xfId="0" applyFont="1" applyBorder="1" applyAlignment="1">
      <alignment horizontal="center"/>
    </xf>
    <xf numFmtId="0" fontId="23" fillId="0" borderId="3" xfId="0" applyFont="1" applyBorder="1" applyAlignment="1">
      <alignment horizontal="center"/>
    </xf>
    <xf numFmtId="14" fontId="36" fillId="0" borderId="2" xfId="0" applyNumberFormat="1" applyFont="1" applyBorder="1" applyAlignment="1">
      <alignment horizontal="center" vertical="top" wrapText="1"/>
    </xf>
    <xf numFmtId="14" fontId="36" fillId="0" borderId="3" xfId="0" applyNumberFormat="1" applyFont="1" applyBorder="1" applyAlignment="1">
      <alignment horizontal="center" vertical="top" wrapText="1"/>
    </xf>
    <xf numFmtId="0" fontId="0" fillId="0" borderId="1" xfId="0" applyBorder="1" applyAlignment="1">
      <alignment horizontal="center" vertical="top" wrapText="1"/>
    </xf>
    <xf numFmtId="0" fontId="0" fillId="0" borderId="2" xfId="0" applyBorder="1" applyAlignment="1">
      <alignment horizontal="center" vertical="top" wrapText="1"/>
    </xf>
    <xf numFmtId="14" fontId="0" fillId="0" borderId="2" xfId="0" applyNumberFormat="1" applyBorder="1" applyAlignment="1">
      <alignment horizontal="center" vertical="top" wrapText="1"/>
    </xf>
    <xf numFmtId="0" fontId="0" fillId="0" borderId="5"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9" xfId="0" applyBorder="1" applyAlignment="1">
      <alignment horizontal="left" vertical="top" wrapText="1"/>
    </xf>
    <xf numFmtId="0" fontId="0" fillId="0" borderId="0" xfId="0" applyAlignment="1">
      <alignment horizontal="left" vertical="top" wrapText="1"/>
    </xf>
    <xf numFmtId="0" fontId="0" fillId="0" borderId="14" xfId="0" applyBorder="1" applyAlignment="1">
      <alignment horizontal="left" vertical="top" wrapText="1"/>
    </xf>
    <xf numFmtId="0" fontId="0" fillId="0" borderId="8" xfId="0" applyBorder="1" applyAlignment="1">
      <alignment horizontal="left" vertical="top" wrapText="1"/>
    </xf>
    <xf numFmtId="0" fontId="0" fillId="0" borderId="10" xfId="0" applyBorder="1" applyAlignment="1">
      <alignment horizontal="left" vertical="top" wrapText="1"/>
    </xf>
    <xf numFmtId="0" fontId="0" fillId="0" borderId="15" xfId="0" applyBorder="1" applyAlignment="1">
      <alignment horizontal="left" vertical="top" wrapText="1"/>
    </xf>
    <xf numFmtId="0" fontId="33" fillId="0" borderId="1" xfId="0" applyFont="1" applyBorder="1" applyAlignment="1">
      <alignment horizontal="center"/>
    </xf>
    <xf numFmtId="0" fontId="33" fillId="0" borderId="2" xfId="0" applyFont="1" applyBorder="1" applyAlignment="1">
      <alignment horizontal="center"/>
    </xf>
    <xf numFmtId="0" fontId="2" fillId="0" borderId="4" xfId="0" applyFont="1" applyBorder="1" applyAlignment="1">
      <alignment horizontal="center" vertical="center"/>
    </xf>
    <xf numFmtId="0" fontId="11" fillId="0" borderId="4" xfId="0" applyFont="1" applyBorder="1" applyAlignment="1">
      <alignment horizontal="center" textRotation="90"/>
    </xf>
    <xf numFmtId="0" fontId="11" fillId="0" borderId="11" xfId="0" applyFont="1" applyBorder="1" applyAlignment="1">
      <alignment horizontal="center" textRotation="90"/>
    </xf>
    <xf numFmtId="0" fontId="11" fillId="0" borderId="7" xfId="0" applyFont="1" applyBorder="1" applyAlignment="1">
      <alignment horizontal="center" textRotation="90"/>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1" fillId="0" borderId="0" xfId="11" applyFont="1" applyBorder="1" applyAlignment="1" applyProtection="1">
      <alignment horizontal="center" vertical="center"/>
    </xf>
    <xf numFmtId="0" fontId="16" fillId="0" borderId="1" xfId="11" applyFont="1" applyBorder="1" applyAlignment="1" applyProtection="1">
      <alignment horizontal="center"/>
    </xf>
    <xf numFmtId="0" fontId="16" fillId="0" borderId="2" xfId="11" applyFont="1" applyBorder="1" applyAlignment="1" applyProtection="1">
      <alignment horizontal="center"/>
    </xf>
    <xf numFmtId="0" fontId="16" fillId="0" borderId="3" xfId="11" applyFont="1" applyBorder="1" applyAlignment="1" applyProtection="1">
      <alignment horizontal="center"/>
    </xf>
    <xf numFmtId="0" fontId="40" fillId="0" borderId="12" xfId="11" applyFont="1" applyBorder="1" applyAlignment="1" applyProtection="1">
      <alignment horizontal="center"/>
    </xf>
    <xf numFmtId="0" fontId="40" fillId="0" borderId="13" xfId="11" applyFont="1" applyBorder="1" applyAlignment="1" applyProtection="1">
      <alignment horizontal="center"/>
    </xf>
    <xf numFmtId="10" fontId="40" fillId="0" borderId="10" xfId="11" applyNumberFormat="1" applyFont="1" applyBorder="1" applyAlignment="1" applyProtection="1">
      <alignment horizontal="center"/>
    </xf>
    <xf numFmtId="0" fontId="40" fillId="0" borderId="15" xfId="11" applyFont="1" applyBorder="1" applyAlignment="1" applyProtection="1">
      <alignment horizontal="center"/>
    </xf>
    <xf numFmtId="0" fontId="5" fillId="0" borderId="9" xfId="11" applyFont="1" applyBorder="1" applyAlignment="1" applyProtection="1">
      <alignment horizontal="left" vertical="top" wrapText="1"/>
    </xf>
    <xf numFmtId="0" fontId="5" fillId="0" borderId="0" xfId="11" applyFont="1" applyBorder="1" applyAlignment="1" applyProtection="1">
      <alignment horizontal="left" vertical="top" wrapText="1"/>
    </xf>
    <xf numFmtId="0" fontId="5" fillId="0" borderId="14" xfId="11" applyFont="1" applyBorder="1" applyAlignment="1" applyProtection="1">
      <alignment horizontal="left" vertical="top" wrapText="1"/>
    </xf>
    <xf numFmtId="0" fontId="5" fillId="0" borderId="8" xfId="11" applyFont="1" applyBorder="1" applyAlignment="1" applyProtection="1">
      <alignment horizontal="left" vertical="top" wrapText="1"/>
    </xf>
    <xf numFmtId="0" fontId="5" fillId="0" borderId="10" xfId="11" applyFont="1" applyBorder="1" applyAlignment="1" applyProtection="1">
      <alignment horizontal="left" vertical="top" wrapText="1"/>
    </xf>
    <xf numFmtId="0" fontId="5" fillId="0" borderId="15" xfId="11" applyFont="1" applyBorder="1" applyAlignment="1" applyProtection="1">
      <alignment horizontal="left" vertical="top" wrapText="1"/>
    </xf>
    <xf numFmtId="0" fontId="16" fillId="0" borderId="0" xfId="11" applyFont="1" applyBorder="1" applyAlignment="1" applyProtection="1">
      <alignment horizontal="center"/>
    </xf>
    <xf numFmtId="10" fontId="16" fillId="0" borderId="10" xfId="11" applyNumberFormat="1" applyFont="1" applyBorder="1" applyAlignment="1" applyProtection="1">
      <alignment horizontal="center"/>
    </xf>
    <xf numFmtId="0" fontId="16" fillId="0" borderId="10" xfId="11" applyFont="1" applyBorder="1" applyAlignment="1" applyProtection="1">
      <alignment horizontal="center"/>
    </xf>
    <xf numFmtId="0" fontId="40" fillId="0" borderId="5" xfId="11" applyFont="1" applyBorder="1" applyAlignment="1" applyProtection="1">
      <alignment horizontal="left" vertical="top" wrapText="1"/>
    </xf>
    <xf numFmtId="0" fontId="40" fillId="0" borderId="12" xfId="11" applyFont="1" applyBorder="1" applyAlignment="1" applyProtection="1">
      <alignment horizontal="left" vertical="top" wrapText="1"/>
    </xf>
    <xf numFmtId="0" fontId="40" fillId="0" borderId="13" xfId="11" applyFont="1" applyBorder="1" applyAlignment="1" applyProtection="1">
      <alignment horizontal="left" vertical="top" wrapText="1"/>
    </xf>
    <xf numFmtId="0" fontId="40" fillId="0" borderId="8" xfId="11" applyFont="1" applyBorder="1" applyAlignment="1" applyProtection="1">
      <alignment horizontal="left" vertical="top" wrapText="1"/>
    </xf>
    <xf numFmtId="0" fontId="40" fillId="0" borderId="10" xfId="11" applyFont="1" applyBorder="1" applyAlignment="1" applyProtection="1">
      <alignment horizontal="left" vertical="top" wrapText="1"/>
    </xf>
    <xf numFmtId="0" fontId="40" fillId="0" borderId="15" xfId="11" applyFont="1" applyBorder="1" applyAlignment="1" applyProtection="1">
      <alignment horizontal="left" vertical="top" wrapText="1"/>
    </xf>
    <xf numFmtId="0" fontId="5" fillId="0" borderId="5" xfId="11" applyFont="1" applyBorder="1" applyAlignment="1" applyProtection="1">
      <alignment horizontal="left" vertical="top" wrapText="1"/>
    </xf>
    <xf numFmtId="0" fontId="5" fillId="0" borderId="12" xfId="11" applyFont="1" applyBorder="1" applyAlignment="1" applyProtection="1">
      <alignment horizontal="left" vertical="top" wrapText="1"/>
    </xf>
    <xf numFmtId="0" fontId="5" fillId="0" borderId="13" xfId="11" applyFont="1" applyBorder="1" applyAlignment="1" applyProtection="1">
      <alignment horizontal="left" vertical="top" wrapText="1"/>
    </xf>
    <xf numFmtId="49" fontId="0" fillId="5" borderId="9" xfId="0" applyNumberFormat="1" applyFill="1" applyBorder="1" applyAlignment="1">
      <alignment horizontal="left" vertical="center"/>
    </xf>
    <xf numFmtId="49" fontId="0" fillId="5" borderId="0" xfId="0" applyNumberFormat="1" applyFill="1" applyAlignment="1">
      <alignment horizontal="left" vertical="center"/>
    </xf>
    <xf numFmtId="49" fontId="0" fillId="5" borderId="14" xfId="0" applyNumberFormat="1" applyFill="1"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2" fillId="0" borderId="23" xfId="0" applyFont="1" applyBorder="1" applyAlignment="1">
      <alignment horizontal="left"/>
    </xf>
    <xf numFmtId="0" fontId="2" fillId="0" borderId="21" xfId="0" applyFont="1" applyBorder="1" applyAlignment="1">
      <alignment horizontal="left"/>
    </xf>
    <xf numFmtId="0" fontId="2" fillId="0" borderId="24" xfId="0" applyFont="1" applyBorder="1" applyAlignment="1">
      <alignment horizontal="left"/>
    </xf>
    <xf numFmtId="0" fontId="0" fillId="0" borderId="25"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27" xfId="0" applyBorder="1" applyAlignment="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0" fillId="0" borderId="2" xfId="0" applyBorder="1" applyAlignment="1" applyProtection="1">
      <alignment horizontal="center" vertical="center"/>
      <protection locked="0"/>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43" fontId="11" fillId="0" borderId="11" xfId="5" applyFont="1" applyBorder="1" applyAlignment="1" applyProtection="1">
      <alignment horizontal="right" vertical="center"/>
    </xf>
    <xf numFmtId="0" fontId="0" fillId="0" borderId="8" xfId="0" applyBorder="1" applyAlignment="1">
      <alignment horizontal="left" vertical="center"/>
    </xf>
    <xf numFmtId="0" fontId="0" fillId="0" borderId="10" xfId="0" applyBorder="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12" xfId="4" applyFont="1" applyBorder="1" applyAlignment="1" applyProtection="1">
      <alignment horizontal="center"/>
      <protection locked="0"/>
    </xf>
    <xf numFmtId="0" fontId="0" fillId="0" borderId="10" xfId="0" applyBorder="1" applyAlignment="1" applyProtection="1">
      <alignment horizontal="center"/>
      <protection locked="0"/>
    </xf>
    <xf numFmtId="0" fontId="0" fillId="0" borderId="4" xfId="0" applyBorder="1" applyAlignment="1">
      <alignment horizontal="center" wrapText="1"/>
    </xf>
    <xf numFmtId="0" fontId="0" fillId="0" borderId="17" xfId="0" applyBorder="1" applyAlignment="1">
      <alignment horizontal="center" wrapText="1"/>
    </xf>
    <xf numFmtId="0" fontId="23" fillId="0" borderId="9" xfId="0" applyFont="1" applyBorder="1" applyAlignment="1">
      <alignment horizontal="center" vertical="center"/>
    </xf>
    <xf numFmtId="0" fontId="23" fillId="0" borderId="0" xfId="0" applyFont="1" applyAlignment="1">
      <alignment horizontal="center" vertical="center"/>
    </xf>
    <xf numFmtId="14" fontId="0" fillId="5" borderId="1" xfId="0" applyNumberFormat="1" applyFill="1" applyBorder="1" applyAlignment="1">
      <alignment horizontal="left" vertical="center"/>
    </xf>
    <xf numFmtId="14" fontId="0" fillId="5" borderId="2" xfId="0" applyNumberFormat="1" applyFill="1" applyBorder="1" applyAlignment="1">
      <alignment horizontal="left" vertical="center"/>
    </xf>
    <xf numFmtId="0" fontId="20" fillId="0" borderId="9" xfId="0" applyFont="1" applyBorder="1" applyAlignment="1">
      <alignment horizontal="center"/>
    </xf>
    <xf numFmtId="0" fontId="20" fillId="0" borderId="0" xfId="0" applyFont="1" applyAlignment="1">
      <alignment horizontal="center"/>
    </xf>
    <xf numFmtId="0" fontId="20" fillId="0" borderId="14" xfId="0" applyFont="1" applyBorder="1" applyAlignment="1">
      <alignment horizontal="center"/>
    </xf>
    <xf numFmtId="0" fontId="31" fillId="0" borderId="8" xfId="11" applyFont="1" applyBorder="1" applyAlignment="1" applyProtection="1">
      <alignment horizontal="center"/>
    </xf>
    <xf numFmtId="0" fontId="31" fillId="0" borderId="10" xfId="11" applyFont="1" applyBorder="1" applyAlignment="1" applyProtection="1">
      <alignment horizontal="center"/>
    </xf>
    <xf numFmtId="0" fontId="31" fillId="0" borderId="15" xfId="11" applyFont="1" applyBorder="1" applyAlignment="1" applyProtection="1">
      <alignment horizontal="center"/>
    </xf>
    <xf numFmtId="0" fontId="20" fillId="0" borderId="5" xfId="0" applyFont="1" applyBorder="1" applyAlignment="1">
      <alignment horizontal="center"/>
    </xf>
    <xf numFmtId="0" fontId="20" fillId="0" borderId="12" xfId="0" applyFont="1" applyBorder="1" applyAlignment="1">
      <alignment horizontal="center"/>
    </xf>
    <xf numFmtId="0" fontId="20" fillId="0" borderId="13" xfId="0" applyFont="1" applyBorder="1" applyAlignment="1">
      <alignment horizontal="center"/>
    </xf>
    <xf numFmtId="0" fontId="5" fillId="0" borderId="5" xfId="3" applyFont="1" applyBorder="1" applyAlignment="1">
      <alignment horizontal="center" vertical="top" wrapText="1"/>
    </xf>
    <xf numFmtId="0" fontId="5" fillId="0" borderId="12" xfId="3" applyFont="1" applyBorder="1" applyAlignment="1">
      <alignment horizontal="center" vertical="top" wrapText="1"/>
    </xf>
    <xf numFmtId="0" fontId="5" fillId="0" borderId="13" xfId="3" applyFont="1" applyBorder="1" applyAlignment="1">
      <alignment horizontal="center" vertical="top" wrapText="1"/>
    </xf>
    <xf numFmtId="0" fontId="5" fillId="0" borderId="9" xfId="3" applyFont="1" applyBorder="1" applyAlignment="1">
      <alignment horizontal="center" vertical="top" wrapText="1"/>
    </xf>
    <xf numFmtId="0" fontId="5" fillId="0" borderId="0" xfId="3" applyFont="1" applyAlignment="1">
      <alignment horizontal="center" vertical="top" wrapText="1"/>
    </xf>
    <xf numFmtId="0" fontId="5" fillId="0" borderId="14" xfId="3" applyFont="1" applyBorder="1" applyAlignment="1">
      <alignment horizontal="center" vertical="top" wrapText="1"/>
    </xf>
    <xf numFmtId="0" fontId="24" fillId="0" borderId="8" xfId="11" applyBorder="1" applyAlignment="1" applyProtection="1">
      <alignment horizontal="center"/>
    </xf>
    <xf numFmtId="0" fontId="25" fillId="0" borderId="10" xfId="11" applyFont="1" applyBorder="1" applyAlignment="1" applyProtection="1">
      <alignment horizontal="center"/>
    </xf>
    <xf numFmtId="0" fontId="25" fillId="0" borderId="15" xfId="11" applyFont="1" applyBorder="1" applyAlignment="1" applyProtection="1">
      <alignment horizontal="center"/>
    </xf>
    <xf numFmtId="0" fontId="2" fillId="0" borderId="5" xfId="4" applyFont="1" applyBorder="1" applyAlignment="1">
      <alignment horizontal="left" vertical="center"/>
    </xf>
    <xf numFmtId="0" fontId="2" fillId="0" borderId="12" xfId="4" applyFont="1" applyBorder="1" applyAlignment="1">
      <alignment horizontal="left" vertical="center"/>
    </xf>
    <xf numFmtId="0" fontId="2" fillId="0" borderId="13" xfId="4" applyFont="1" applyBorder="1" applyAlignment="1">
      <alignment horizontal="left" vertical="center"/>
    </xf>
    <xf numFmtId="0" fontId="20" fillId="0" borderId="1" xfId="4" applyFont="1" applyBorder="1" applyAlignment="1">
      <alignment horizontal="left" vertical="center"/>
    </xf>
    <xf numFmtId="0" fontId="20" fillId="0" borderId="2" xfId="4" applyFont="1" applyBorder="1" applyAlignment="1">
      <alignment horizontal="left" vertical="center"/>
    </xf>
    <xf numFmtId="0" fontId="2" fillId="5" borderId="5" xfId="0" applyFont="1" applyFill="1" applyBorder="1" applyAlignment="1">
      <alignment horizontal="left" vertical="center"/>
    </xf>
    <xf numFmtId="0" fontId="2" fillId="5" borderId="12" xfId="0" applyFont="1" applyFill="1" applyBorder="1" applyAlignment="1">
      <alignment horizontal="left" vertical="center"/>
    </xf>
    <xf numFmtId="0" fontId="2" fillId="5" borderId="2" xfId="0" applyFont="1" applyFill="1" applyBorder="1" applyAlignment="1">
      <alignment horizontal="left" vertical="center"/>
    </xf>
    <xf numFmtId="0" fontId="2" fillId="5" borderId="3" xfId="0" applyFont="1" applyFill="1" applyBorder="1" applyAlignment="1">
      <alignment horizontal="left" vertical="center"/>
    </xf>
    <xf numFmtId="0" fontId="6" fillId="0" borderId="1" xfId="3" applyFont="1" applyBorder="1" applyAlignment="1">
      <alignment horizontal="center"/>
    </xf>
    <xf numFmtId="0" fontId="6" fillId="0" borderId="2" xfId="3" applyFont="1" applyBorder="1" applyAlignment="1">
      <alignment horizontal="center"/>
    </xf>
    <xf numFmtId="0" fontId="6" fillId="0" borderId="3" xfId="3" applyFont="1" applyBorder="1" applyAlignment="1">
      <alignment horizontal="center"/>
    </xf>
    <xf numFmtId="0" fontId="5" fillId="0" borderId="5" xfId="0" applyFont="1" applyBorder="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16" xfId="0" applyFont="1" applyBorder="1" applyAlignment="1">
      <alignment horizontal="left" vertical="center"/>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5" fillId="0" borderId="22" xfId="0" applyFont="1" applyBorder="1" applyAlignment="1">
      <alignment horizontal="left" vertical="center"/>
    </xf>
    <xf numFmtId="0" fontId="0" fillId="0" borderId="26" xfId="0" applyBorder="1" applyAlignment="1">
      <alignment horizontal="center" wrapText="1"/>
    </xf>
    <xf numFmtId="0" fontId="0" fillId="0" borderId="28" xfId="0" applyBorder="1" applyAlignment="1">
      <alignment horizontal="center" wrapText="1"/>
    </xf>
    <xf numFmtId="0" fontId="0" fillId="0" borderId="0" xfId="4" applyFont="1" applyAlignment="1">
      <alignment horizontal="center" vertical="center"/>
    </xf>
    <xf numFmtId="0" fontId="1" fillId="0" borderId="0" xfId="4" applyFont="1" applyAlignment="1">
      <alignment horizontal="center" vertical="center"/>
    </xf>
    <xf numFmtId="168" fontId="1" fillId="0" borderId="0" xfId="4" applyNumberFormat="1" applyFont="1" applyAlignment="1">
      <alignment horizontal="center" vertical="center"/>
    </xf>
    <xf numFmtId="0" fontId="0" fillId="0" borderId="2" xfId="0" applyBorder="1" applyAlignment="1" applyProtection="1">
      <alignment horizontal="center"/>
      <protection locked="0"/>
    </xf>
    <xf numFmtId="10" fontId="0" fillId="0" borderId="1" xfId="0" applyNumberFormat="1" applyBorder="1" applyAlignment="1">
      <alignment horizontal="left" vertical="center"/>
    </xf>
    <xf numFmtId="10" fontId="0" fillId="0" borderId="2" xfId="0" applyNumberFormat="1" applyBorder="1" applyAlignment="1">
      <alignment horizontal="left" vertical="center"/>
    </xf>
    <xf numFmtId="0" fontId="0" fillId="0" borderId="5" xfId="0" applyBorder="1" applyAlignment="1">
      <alignment horizontal="left" vertical="center"/>
    </xf>
    <xf numFmtId="0" fontId="40" fillId="0" borderId="0" xfId="11" applyFont="1" applyBorder="1" applyAlignment="1" applyProtection="1">
      <alignment horizontal="center" vertical="center"/>
    </xf>
    <xf numFmtId="0" fontId="0" fillId="0" borderId="14" xfId="0" applyBorder="1" applyAlignment="1">
      <alignment horizontal="left" vertical="center"/>
    </xf>
    <xf numFmtId="0" fontId="25" fillId="0" borderId="10" xfId="11" applyFont="1" applyBorder="1" applyAlignment="1">
      <alignment horizontal="center"/>
    </xf>
    <xf numFmtId="0" fontId="25" fillId="0" borderId="15" xfId="11" applyFont="1" applyBorder="1" applyAlignment="1">
      <alignment horizontal="center"/>
    </xf>
    <xf numFmtId="0" fontId="45" fillId="0" borderId="12" xfId="11" applyFont="1" applyBorder="1" applyAlignment="1" applyProtection="1">
      <alignment horizontal="center"/>
    </xf>
    <xf numFmtId="0" fontId="45" fillId="0" borderId="13" xfId="11" applyFont="1" applyBorder="1" applyAlignment="1" applyProtection="1">
      <alignment horizontal="center"/>
    </xf>
    <xf numFmtId="164" fontId="1" fillId="0" borderId="10" xfId="5" applyNumberFormat="1" applyFont="1" applyBorder="1" applyAlignment="1">
      <alignment horizontal="center"/>
    </xf>
    <xf numFmtId="43" fontId="1" fillId="0" borderId="11" xfId="4" applyNumberFormat="1" applyFont="1" applyBorder="1" applyAlignment="1">
      <alignment horizontal="center" vertical="center"/>
    </xf>
    <xf numFmtId="0" fontId="0" fillId="0" borderId="15" xfId="0" applyBorder="1" applyAlignment="1">
      <alignment horizontal="left" vertical="center"/>
    </xf>
    <xf numFmtId="43" fontId="1" fillId="0" borderId="11" xfId="5" applyFont="1" applyBorder="1" applyAlignment="1">
      <alignment horizontal="center" vertical="center"/>
    </xf>
    <xf numFmtId="164" fontId="1" fillId="0" borderId="0" xfId="5" applyNumberFormat="1" applyFont="1" applyBorder="1" applyAlignment="1">
      <alignment horizontal="center"/>
    </xf>
    <xf numFmtId="0" fontId="5" fillId="0" borderId="2" xfId="3" applyFont="1" applyBorder="1" applyAlignment="1" applyProtection="1">
      <alignment horizontal="center"/>
      <protection locked="0"/>
    </xf>
    <xf numFmtId="0" fontId="11" fillId="0" borderId="4" xfId="0" applyFont="1" applyBorder="1" applyAlignment="1">
      <alignment horizontal="center" vertical="top" textRotation="90"/>
    </xf>
    <xf numFmtId="0" fontId="11" fillId="0" borderId="11" xfId="0" applyFont="1" applyBorder="1" applyAlignment="1">
      <alignment horizontal="center" vertical="top" textRotation="90"/>
    </xf>
    <xf numFmtId="0" fontId="11" fillId="0" borderId="7" xfId="0" applyFont="1" applyBorder="1" applyAlignment="1">
      <alignment horizontal="center" vertical="top" textRotation="90"/>
    </xf>
    <xf numFmtId="0" fontId="6" fillId="0" borderId="5" xfId="3" applyFont="1" applyBorder="1" applyAlignment="1">
      <alignment horizontal="left" vertical="center"/>
    </xf>
    <xf numFmtId="0" fontId="6" fillId="0" borderId="12" xfId="3" applyFont="1" applyBorder="1" applyAlignment="1">
      <alignment horizontal="left" vertical="center"/>
    </xf>
    <xf numFmtId="10" fontId="5" fillId="0" borderId="13" xfId="3" applyNumberFormat="1" applyFont="1" applyBorder="1" applyAlignment="1">
      <alignment horizontal="center" vertical="top" wrapText="1"/>
    </xf>
    <xf numFmtId="10" fontId="5" fillId="0" borderId="14" xfId="3" applyNumberFormat="1" applyFont="1" applyBorder="1" applyAlignment="1">
      <alignment horizontal="center" vertical="top" wrapText="1"/>
    </xf>
    <xf numFmtId="10" fontId="5" fillId="0" borderId="15" xfId="3" applyNumberFormat="1" applyFont="1" applyBorder="1" applyAlignment="1">
      <alignment horizontal="center" vertical="top" wrapText="1"/>
    </xf>
    <xf numFmtId="0" fontId="5" fillId="0" borderId="9" xfId="3" applyFont="1" applyBorder="1" applyAlignment="1">
      <alignment horizontal="left" vertical="top"/>
    </xf>
    <xf numFmtId="0" fontId="5" fillId="0" borderId="0" xfId="3" applyFont="1" applyAlignment="1">
      <alignment horizontal="left" vertical="top"/>
    </xf>
    <xf numFmtId="0" fontId="5" fillId="0" borderId="8" xfId="3" applyFont="1" applyBorder="1" applyAlignment="1">
      <alignment horizontal="left" vertical="top"/>
    </xf>
    <xf numFmtId="0" fontId="5" fillId="0" borderId="10" xfId="3" applyFont="1" applyBorder="1" applyAlignment="1">
      <alignment horizontal="left" vertical="top"/>
    </xf>
    <xf numFmtId="0" fontId="1" fillId="0" borderId="2" xfId="4" applyFont="1" applyBorder="1" applyAlignment="1" applyProtection="1">
      <alignment horizontal="center"/>
      <protection locked="0"/>
    </xf>
    <xf numFmtId="0" fontId="5" fillId="0" borderId="9" xfId="11" applyFont="1" applyBorder="1" applyAlignment="1">
      <alignment horizontal="left" vertical="top" wrapText="1"/>
    </xf>
    <xf numFmtId="0" fontId="5" fillId="0" borderId="0" xfId="11" applyFont="1" applyBorder="1" applyAlignment="1">
      <alignment horizontal="left" vertical="top" wrapText="1"/>
    </xf>
    <xf numFmtId="0" fontId="5" fillId="0" borderId="14" xfId="11" applyFont="1" applyBorder="1" applyAlignment="1">
      <alignment horizontal="left" vertical="top" wrapText="1"/>
    </xf>
    <xf numFmtId="0" fontId="5" fillId="0" borderId="8" xfId="11" applyFont="1" applyBorder="1" applyAlignment="1">
      <alignment horizontal="left" vertical="top" wrapText="1"/>
    </xf>
    <xf numFmtId="0" fontId="5" fillId="0" borderId="10" xfId="11" applyFont="1" applyBorder="1" applyAlignment="1">
      <alignment horizontal="left" vertical="top" wrapText="1"/>
    </xf>
    <xf numFmtId="0" fontId="5" fillId="0" borderId="15" xfId="11" applyFont="1" applyBorder="1" applyAlignment="1">
      <alignment horizontal="left" vertical="top" wrapText="1"/>
    </xf>
    <xf numFmtId="0" fontId="5" fillId="0" borderId="5" xfId="11" applyFont="1" applyBorder="1" applyAlignment="1">
      <alignment horizontal="left" vertical="top" wrapText="1"/>
    </xf>
    <xf numFmtId="0" fontId="5" fillId="0" borderId="12" xfId="11" applyFont="1" applyBorder="1" applyAlignment="1">
      <alignment horizontal="left" vertical="top" wrapText="1"/>
    </xf>
    <xf numFmtId="0" fontId="5" fillId="0" borderId="13" xfId="11" applyFont="1" applyBorder="1" applyAlignment="1">
      <alignment horizontal="left" vertical="top" wrapText="1"/>
    </xf>
    <xf numFmtId="0" fontId="40" fillId="0" borderId="5" xfId="11" applyFont="1" applyBorder="1" applyAlignment="1">
      <alignment horizontal="left" vertical="top" wrapText="1"/>
    </xf>
    <xf numFmtId="0" fontId="40" fillId="0" borderId="12" xfId="11" applyFont="1" applyBorder="1" applyAlignment="1">
      <alignment horizontal="left" vertical="top" wrapText="1"/>
    </xf>
    <xf numFmtId="0" fontId="40" fillId="0" borderId="13" xfId="11" applyFont="1" applyBorder="1" applyAlignment="1">
      <alignment horizontal="left" vertical="top" wrapText="1"/>
    </xf>
    <xf numFmtId="0" fontId="40" fillId="0" borderId="8" xfId="11" applyFont="1" applyBorder="1" applyAlignment="1">
      <alignment horizontal="left" vertical="top" wrapText="1"/>
    </xf>
    <xf numFmtId="0" fontId="40" fillId="0" borderId="10" xfId="11" applyFont="1" applyBorder="1" applyAlignment="1">
      <alignment horizontal="left" vertical="top" wrapText="1"/>
    </xf>
    <xf numFmtId="0" fontId="40" fillId="0" borderId="15" xfId="11" applyFont="1" applyBorder="1" applyAlignment="1">
      <alignment horizontal="left" vertical="top" wrapText="1"/>
    </xf>
    <xf numFmtId="0" fontId="40" fillId="0" borderId="0" xfId="11" applyFont="1" applyBorder="1" applyAlignment="1">
      <alignment horizontal="center" vertical="center"/>
    </xf>
    <xf numFmtId="14" fontId="0" fillId="5" borderId="5" xfId="0" applyNumberFormat="1" applyFill="1" applyBorder="1" applyAlignment="1">
      <alignment horizontal="left" vertical="center"/>
    </xf>
    <xf numFmtId="14" fontId="0" fillId="5" borderId="12" xfId="0" applyNumberFormat="1" applyFill="1" applyBorder="1" applyAlignment="1">
      <alignment horizontal="left" vertical="center"/>
    </xf>
    <xf numFmtId="49" fontId="0" fillId="5" borderId="5" xfId="0" applyNumberFormat="1" applyFill="1" applyBorder="1" applyAlignment="1">
      <alignment horizontal="left" vertical="center"/>
    </xf>
    <xf numFmtId="49" fontId="0" fillId="5" borderId="12" xfId="0" applyNumberFormat="1" applyFill="1" applyBorder="1" applyAlignment="1">
      <alignment horizontal="left" vertical="center"/>
    </xf>
    <xf numFmtId="49" fontId="0" fillId="5" borderId="13" xfId="0" applyNumberFormat="1" applyFill="1" applyBorder="1" applyAlignment="1">
      <alignment horizontal="left" vertical="center"/>
    </xf>
    <xf numFmtId="0" fontId="21" fillId="0" borderId="9" xfId="3" applyFont="1" applyBorder="1" applyAlignment="1">
      <alignment horizontal="center" vertical="center"/>
    </xf>
    <xf numFmtId="0" fontId="21" fillId="0" borderId="0" xfId="3" applyFont="1" applyAlignment="1">
      <alignment horizontal="center" vertical="center"/>
    </xf>
    <xf numFmtId="0" fontId="21" fillId="0" borderId="14" xfId="3" applyFont="1" applyBorder="1" applyAlignment="1">
      <alignment horizontal="center" vertical="center"/>
    </xf>
    <xf numFmtId="0" fontId="31" fillId="0" borderId="8" xfId="11" applyFont="1" applyBorder="1" applyAlignment="1">
      <alignment horizontal="center"/>
    </xf>
    <xf numFmtId="0" fontId="31" fillId="0" borderId="10" xfId="11" applyFont="1" applyBorder="1" applyAlignment="1">
      <alignment horizontal="center"/>
    </xf>
    <xf numFmtId="0" fontId="31" fillId="0" borderId="15" xfId="11" applyFont="1" applyBorder="1" applyAlignment="1">
      <alignment horizontal="center"/>
    </xf>
    <xf numFmtId="0" fontId="16" fillId="0" borderId="1" xfId="11" applyFont="1" applyBorder="1" applyAlignment="1">
      <alignment horizontal="center"/>
    </xf>
    <xf numFmtId="0" fontId="16" fillId="0" borderId="2" xfId="11" applyFont="1" applyBorder="1" applyAlignment="1">
      <alignment horizontal="center"/>
    </xf>
    <xf numFmtId="0" fontId="16" fillId="0" borderId="3" xfId="11" applyFont="1" applyBorder="1" applyAlignment="1">
      <alignment horizontal="center"/>
    </xf>
    <xf numFmtId="0" fontId="16" fillId="0" borderId="0" xfId="11" applyFont="1" applyBorder="1" applyAlignment="1">
      <alignment horizontal="center"/>
    </xf>
    <xf numFmtId="10" fontId="16" fillId="0" borderId="10" xfId="11" applyNumberFormat="1" applyFont="1" applyBorder="1" applyAlignment="1">
      <alignment horizontal="center"/>
    </xf>
    <xf numFmtId="0" fontId="16" fillId="0" borderId="10" xfId="11" applyFont="1" applyBorder="1" applyAlignment="1">
      <alignment horizontal="center"/>
    </xf>
    <xf numFmtId="0" fontId="23" fillId="0" borderId="9" xfId="3" applyFont="1" applyBorder="1" applyAlignment="1">
      <alignment horizontal="center" vertical="center"/>
    </xf>
    <xf numFmtId="0" fontId="23" fillId="0" borderId="0" xfId="3" applyFont="1" applyAlignment="1">
      <alignment horizontal="center" vertical="center"/>
    </xf>
    <xf numFmtId="0" fontId="23" fillId="0" borderId="14" xfId="3" applyFont="1" applyBorder="1" applyAlignment="1">
      <alignment horizontal="center" vertical="center"/>
    </xf>
    <xf numFmtId="0" fontId="46" fillId="0" borderId="13" xfId="0" applyFont="1" applyBorder="1" applyAlignment="1">
      <alignment horizontal="center" vertical="top" wrapText="1"/>
    </xf>
    <xf numFmtId="0" fontId="46" fillId="0" borderId="14" xfId="0" applyFont="1" applyBorder="1" applyAlignment="1">
      <alignment horizontal="center" vertical="top" wrapText="1"/>
    </xf>
    <xf numFmtId="0" fontId="0" fillId="0" borderId="0" xfId="4" applyFont="1" applyAlignment="1">
      <alignment horizontal="center"/>
    </xf>
    <xf numFmtId="0" fontId="6" fillId="0" borderId="5" xfId="11" applyFont="1" applyBorder="1" applyAlignment="1" applyProtection="1">
      <alignment horizontal="left" vertical="top" wrapText="1"/>
    </xf>
    <xf numFmtId="0" fontId="6" fillId="0" borderId="12" xfId="11" applyFont="1" applyBorder="1" applyAlignment="1" applyProtection="1">
      <alignment horizontal="left" vertical="top" wrapText="1"/>
    </xf>
    <xf numFmtId="0" fontId="6" fillId="0" borderId="13" xfId="11" applyFont="1" applyBorder="1" applyAlignment="1" applyProtection="1">
      <alignment horizontal="left" vertical="top" wrapText="1"/>
    </xf>
    <xf numFmtId="0" fontId="6" fillId="0" borderId="9" xfId="11" applyFont="1" applyBorder="1" applyAlignment="1" applyProtection="1">
      <alignment horizontal="left" vertical="top" wrapText="1"/>
    </xf>
    <xf numFmtId="0" fontId="6" fillId="0" borderId="0" xfId="11" applyFont="1" applyBorder="1" applyAlignment="1" applyProtection="1">
      <alignment horizontal="left" vertical="top" wrapText="1"/>
    </xf>
    <xf numFmtId="0" fontId="6" fillId="0" borderId="14" xfId="11" applyFont="1" applyBorder="1" applyAlignment="1" applyProtection="1">
      <alignment horizontal="left" vertical="top" wrapText="1"/>
    </xf>
    <xf numFmtId="0" fontId="6" fillId="0" borderId="8" xfId="11" applyFont="1" applyBorder="1" applyAlignment="1" applyProtection="1">
      <alignment horizontal="left" vertical="top" wrapText="1"/>
    </xf>
    <xf numFmtId="0" fontId="6" fillId="0" borderId="10" xfId="11" applyFont="1" applyBorder="1" applyAlignment="1" applyProtection="1">
      <alignment horizontal="left" vertical="top" wrapText="1"/>
    </xf>
    <xf numFmtId="0" fontId="6" fillId="0" borderId="15" xfId="11" applyFont="1" applyBorder="1" applyAlignment="1" applyProtection="1">
      <alignment horizontal="left" vertical="top" wrapText="1"/>
    </xf>
    <xf numFmtId="49" fontId="0" fillId="5" borderId="8" xfId="0" applyNumberFormat="1" applyFill="1" applyBorder="1" applyAlignment="1">
      <alignment horizontal="left" vertical="center"/>
    </xf>
    <xf numFmtId="49" fontId="0" fillId="5" borderId="10" xfId="0" applyNumberFormat="1" applyFill="1" applyBorder="1" applyAlignment="1">
      <alignment horizontal="left" vertical="center"/>
    </xf>
    <xf numFmtId="49" fontId="0" fillId="5" borderId="15" xfId="0" applyNumberFormat="1" applyFill="1" applyBorder="1" applyAlignment="1">
      <alignment horizontal="left" vertical="center"/>
    </xf>
    <xf numFmtId="0" fontId="2" fillId="9" borderId="0" xfId="0" applyFont="1" applyFill="1" applyAlignment="1">
      <alignment horizontal="left" vertical="top" wrapText="1"/>
    </xf>
    <xf numFmtId="0" fontId="23" fillId="0" borderId="14" xfId="0" applyFont="1" applyBorder="1" applyAlignment="1">
      <alignment horizontal="center" vertical="center"/>
    </xf>
    <xf numFmtId="0" fontId="21" fillId="0" borderId="1" xfId="3" applyFont="1" applyBorder="1" applyAlignment="1">
      <alignment horizontal="center"/>
    </xf>
    <xf numFmtId="0" fontId="21" fillId="0" borderId="2" xfId="3" applyFont="1" applyBorder="1" applyAlignment="1">
      <alignment horizontal="center"/>
    </xf>
    <xf numFmtId="0" fontId="21" fillId="0" borderId="3" xfId="3" applyFont="1" applyBorder="1" applyAlignment="1">
      <alignment horizontal="center"/>
    </xf>
    <xf numFmtId="0" fontId="35" fillId="0" borderId="12" xfId="11" applyFont="1" applyBorder="1" applyAlignment="1" applyProtection="1">
      <alignment horizontal="center"/>
    </xf>
    <xf numFmtId="0" fontId="35" fillId="0" borderId="13" xfId="11" applyFont="1" applyBorder="1" applyAlignment="1" applyProtection="1">
      <alignment horizontal="center"/>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0" fillId="0" borderId="16" xfId="0" applyBorder="1" applyAlignment="1">
      <alignment horizontal="left" vertical="center"/>
    </xf>
    <xf numFmtId="0" fontId="23" fillId="0" borderId="9" xfId="3" applyFont="1" applyBorder="1" applyAlignment="1">
      <alignment horizontal="center"/>
    </xf>
    <xf numFmtId="0" fontId="23" fillId="0" borderId="0" xfId="3" applyFont="1" applyAlignment="1">
      <alignment horizontal="center"/>
    </xf>
    <xf numFmtId="0" fontId="23" fillId="0" borderId="14" xfId="3" applyFont="1" applyBorder="1" applyAlignment="1">
      <alignment horizontal="center"/>
    </xf>
    <xf numFmtId="0" fontId="5" fillId="0" borderId="0" xfId="3" applyFont="1" applyAlignment="1" applyProtection="1">
      <alignment horizontal="center"/>
      <protection locked="0"/>
    </xf>
    <xf numFmtId="0" fontId="1" fillId="0" borderId="32" xfId="4" applyFont="1" applyBorder="1" applyAlignment="1" applyProtection="1">
      <alignment horizontal="center"/>
      <protection locked="0"/>
    </xf>
    <xf numFmtId="0" fontId="5" fillId="0" borderId="1" xfId="3" applyFont="1" applyBorder="1" applyAlignment="1">
      <alignment horizontal="right"/>
    </xf>
    <xf numFmtId="0" fontId="5" fillId="0" borderId="2" xfId="3" applyFont="1" applyBorder="1" applyAlignment="1">
      <alignment horizontal="right"/>
    </xf>
    <xf numFmtId="0" fontId="5" fillId="0" borderId="2" xfId="3" applyFont="1" applyBorder="1" applyAlignment="1">
      <alignment horizontal="center"/>
    </xf>
    <xf numFmtId="168" fontId="1" fillId="0" borderId="10" xfId="4" applyNumberFormat="1" applyFont="1" applyBorder="1" applyAlignment="1">
      <alignment horizontal="center" vertical="center"/>
    </xf>
    <xf numFmtId="0" fontId="40" fillId="0" borderId="5" xfId="3" applyFont="1" applyBorder="1" applyAlignment="1">
      <alignment horizontal="left" vertical="top" wrapText="1"/>
    </xf>
    <xf numFmtId="0" fontId="5" fillId="0" borderId="12" xfId="3" applyFont="1" applyBorder="1" applyAlignment="1">
      <alignment horizontal="left" vertical="top" wrapText="1"/>
    </xf>
    <xf numFmtId="0" fontId="5" fillId="0" borderId="13" xfId="3" applyFont="1" applyBorder="1" applyAlignment="1">
      <alignment horizontal="left" vertical="top" wrapText="1"/>
    </xf>
    <xf numFmtId="0" fontId="5" fillId="0" borderId="8" xfId="3" applyFont="1" applyBorder="1" applyAlignment="1">
      <alignment horizontal="left" vertical="top" wrapText="1"/>
    </xf>
    <xf numFmtId="0" fontId="5" fillId="0" borderId="10" xfId="3" applyFont="1" applyBorder="1" applyAlignment="1">
      <alignment horizontal="left" vertical="top" wrapText="1"/>
    </xf>
    <xf numFmtId="0" fontId="5" fillId="0" borderId="15" xfId="3" applyFont="1" applyBorder="1" applyAlignment="1">
      <alignment horizontal="left" vertical="top" wrapText="1"/>
    </xf>
    <xf numFmtId="0" fontId="5" fillId="0" borderId="5" xfId="3" applyFont="1" applyBorder="1" applyAlignment="1">
      <alignment horizontal="left" vertical="top" wrapText="1"/>
    </xf>
    <xf numFmtId="0" fontId="5" fillId="0" borderId="9" xfId="3" applyFont="1" applyBorder="1" applyAlignment="1">
      <alignment horizontal="left" vertical="top" wrapText="1"/>
    </xf>
    <xf numFmtId="0" fontId="5" fillId="0" borderId="0" xfId="3" applyFont="1" applyAlignment="1">
      <alignment horizontal="left" vertical="top" wrapText="1"/>
    </xf>
    <xf numFmtId="0" fontId="5" fillId="0" borderId="14" xfId="3" applyFont="1" applyBorder="1" applyAlignment="1">
      <alignment horizontal="left" vertical="top" wrapText="1"/>
    </xf>
    <xf numFmtId="0" fontId="5" fillId="0" borderId="0" xfId="3" applyFont="1" applyAlignment="1">
      <alignment horizontal="center" vertical="center"/>
    </xf>
    <xf numFmtId="0" fontId="6" fillId="0" borderId="0" xfId="3" applyFont="1" applyAlignment="1">
      <alignment horizontal="center"/>
    </xf>
    <xf numFmtId="10" fontId="6" fillId="0" borderId="10" xfId="3" applyNumberFormat="1" applyFont="1" applyBorder="1" applyAlignment="1">
      <alignment horizontal="center"/>
    </xf>
    <xf numFmtId="0" fontId="16" fillId="0" borderId="1" xfId="3" applyFont="1" applyBorder="1" applyAlignment="1">
      <alignment horizontal="center"/>
    </xf>
    <xf numFmtId="0" fontId="16" fillId="0" borderId="2" xfId="3" applyFont="1" applyBorder="1" applyAlignment="1">
      <alignment horizontal="center"/>
    </xf>
    <xf numFmtId="0" fontId="5" fillId="0" borderId="9" xfId="3" applyFont="1" applyBorder="1" applyAlignment="1">
      <alignment horizontal="center"/>
    </xf>
    <xf numFmtId="0" fontId="5" fillId="0" borderId="0" xfId="3" applyFont="1" applyAlignment="1">
      <alignment horizontal="center"/>
    </xf>
    <xf numFmtId="0" fontId="5" fillId="0" borderId="14" xfId="3" applyFont="1" applyBorder="1" applyAlignment="1">
      <alignment horizontal="center"/>
    </xf>
    <xf numFmtId="0" fontId="27" fillId="0" borderId="8" xfId="11" applyFont="1" applyBorder="1" applyAlignment="1">
      <alignment horizontal="left"/>
    </xf>
    <xf numFmtId="0" fontId="27" fillId="0" borderId="10" xfId="11" applyFont="1" applyBorder="1" applyAlignment="1">
      <alignment horizontal="left"/>
    </xf>
    <xf numFmtId="0" fontId="27" fillId="0" borderId="10" xfId="11" applyFont="1" applyBorder="1" applyAlignment="1">
      <alignment horizontal="right"/>
    </xf>
    <xf numFmtId="0" fontId="27" fillId="0" borderId="15" xfId="11" applyFont="1" applyBorder="1" applyAlignment="1">
      <alignment horizontal="right"/>
    </xf>
    <xf numFmtId="0" fontId="22" fillId="0" borderId="0" xfId="3" applyFont="1" applyAlignment="1">
      <alignment horizontal="center"/>
    </xf>
    <xf numFmtId="10" fontId="22" fillId="0" borderId="10" xfId="3" applyNumberFormat="1" applyFont="1" applyBorder="1" applyAlignment="1">
      <alignment horizontal="center"/>
    </xf>
    <xf numFmtId="0" fontId="22" fillId="0" borderId="10" xfId="3" applyFont="1" applyBorder="1" applyAlignment="1">
      <alignment horizontal="center"/>
    </xf>
    <xf numFmtId="0" fontId="0" fillId="0" borderId="9" xfId="0" applyBorder="1" applyAlignment="1">
      <alignment horizontal="center"/>
    </xf>
    <xf numFmtId="0" fontId="0" fillId="0" borderId="0" xfId="0" applyAlignment="1">
      <alignment horizontal="center"/>
    </xf>
    <xf numFmtId="0" fontId="0" fillId="0" borderId="14" xfId="0" applyBorder="1" applyAlignment="1">
      <alignment horizontal="center"/>
    </xf>
    <xf numFmtId="0" fontId="0" fillId="0" borderId="0" xfId="4" applyFont="1" applyAlignment="1">
      <alignment horizontal="left" vertical="center" wrapText="1"/>
    </xf>
    <xf numFmtId="14" fontId="28" fillId="2" borderId="12" xfId="0" applyNumberFormat="1" applyFont="1" applyFill="1" applyBorder="1" applyAlignment="1">
      <alignment horizontal="center"/>
    </xf>
    <xf numFmtId="14" fontId="28" fillId="2" borderId="13" xfId="0" applyNumberFormat="1" applyFont="1" applyFill="1" applyBorder="1" applyAlignment="1">
      <alignment horizontal="center"/>
    </xf>
  </cellXfs>
  <cellStyles count="12">
    <cellStyle name="Komma" xfId="1" builtinId="3"/>
    <cellStyle name="Komma 3 2" xfId="5" xr:uid="{47F8F512-7BD3-4FEB-97D1-A5188FA94672}"/>
    <cellStyle name="Link" xfId="11" builtinId="8"/>
    <cellStyle name="Prozent" xfId="2" builtinId="5"/>
    <cellStyle name="Prozent 2" xfId="10" xr:uid="{83FC9F11-07F5-46E7-A0B3-E9F80E12B5A3}"/>
    <cellStyle name="Prozent 3 2" xfId="7" xr:uid="{B5B2825B-0FD5-44F2-A778-020C0ED448CB}"/>
    <cellStyle name="Prozent 5" xfId="6" xr:uid="{7E917F67-80DB-4D16-9BB1-EA8AC1432ED0}"/>
    <cellStyle name="Standard" xfId="0" builtinId="0"/>
    <cellStyle name="Standard 2" xfId="9" xr:uid="{92C6566F-3E05-4BA9-8CD9-3DB9BCD7ADEE}"/>
    <cellStyle name="Standard 4 2" xfId="4" xr:uid="{C51F8869-D648-467D-BEDA-44344BD5D064}"/>
    <cellStyle name="Standard 6 2" xfId="8" xr:uid="{9BD5F4A7-2405-4F61-9A06-EFB2A39582D1}"/>
    <cellStyle name="Standard 9" xfId="3" xr:uid="{381FB625-D4AE-4E09-990C-304314565220}"/>
  </cellStyles>
  <dxfs count="37">
    <dxf>
      <font>
        <strike val="0"/>
        <color theme="0"/>
      </font>
    </dxf>
    <dxf>
      <font>
        <strike val="0"/>
        <color theme="0"/>
      </font>
    </dxf>
    <dxf>
      <font>
        <strike/>
        <color theme="0" tint="-0.34998626667073579"/>
      </font>
    </dxf>
    <dxf>
      <font>
        <strike val="0"/>
        <color theme="0"/>
      </font>
    </dxf>
    <dxf>
      <font>
        <strike val="0"/>
        <color theme="0"/>
      </font>
    </dxf>
    <dxf>
      <font>
        <strike/>
        <color theme="0" tint="-0.34998626667073579"/>
      </font>
    </dxf>
    <dxf>
      <font>
        <strike val="0"/>
        <color theme="0"/>
      </font>
    </dxf>
    <dxf>
      <font>
        <strike val="0"/>
        <color theme="0"/>
      </font>
    </dxf>
    <dxf>
      <font>
        <strike/>
        <color theme="0" tint="-0.34998626667073579"/>
      </font>
    </dxf>
    <dxf>
      <font>
        <strike val="0"/>
        <color theme="0"/>
      </font>
    </dxf>
    <dxf>
      <font>
        <strike val="0"/>
        <color theme="0"/>
      </font>
    </dxf>
    <dxf>
      <font>
        <strike/>
        <color theme="0" tint="-0.34998626667073579"/>
      </font>
    </dxf>
    <dxf>
      <font>
        <strike val="0"/>
        <color theme="0"/>
      </font>
    </dxf>
    <dxf>
      <font>
        <strike val="0"/>
        <color theme="0"/>
      </font>
    </dxf>
    <dxf>
      <font>
        <strike/>
        <color theme="0" tint="-0.34998626667073579"/>
      </font>
    </dxf>
    <dxf>
      <font>
        <strike val="0"/>
        <color theme="0"/>
      </font>
    </dxf>
    <dxf>
      <font>
        <strike val="0"/>
        <color theme="0"/>
      </font>
    </dxf>
    <dxf>
      <font>
        <strike/>
        <color theme="0" tint="-0.34998626667073579"/>
      </font>
    </dxf>
    <dxf>
      <font>
        <strike val="0"/>
        <color theme="0"/>
      </font>
    </dxf>
    <dxf>
      <font>
        <strike/>
        <color theme="0" tint="-0.34998626667073579"/>
      </font>
    </dxf>
    <dxf>
      <font>
        <strike val="0"/>
        <color theme="0"/>
      </font>
    </dxf>
    <dxf>
      <font>
        <strike val="0"/>
        <color theme="0"/>
      </font>
    </dxf>
    <dxf>
      <font>
        <strike/>
        <color theme="0" tint="-0.34998626667073579"/>
      </font>
    </dxf>
    <dxf>
      <font>
        <strike val="0"/>
        <color theme="0"/>
      </font>
    </dxf>
    <dxf>
      <font>
        <strike val="0"/>
        <color theme="0"/>
      </font>
    </dxf>
    <dxf>
      <font>
        <strike/>
        <color theme="0" tint="-0.34998626667073579"/>
      </font>
    </dxf>
    <dxf>
      <font>
        <strike val="0"/>
        <color theme="0"/>
      </font>
    </dxf>
    <dxf>
      <font>
        <strike val="0"/>
        <color theme="0"/>
      </font>
    </dxf>
    <dxf>
      <font>
        <strike/>
        <color theme="0" tint="-0.34998626667073579"/>
      </font>
    </dxf>
    <dxf>
      <font>
        <strike val="0"/>
        <color theme="0"/>
      </font>
    </dxf>
    <dxf>
      <font>
        <strike val="0"/>
        <color theme="0"/>
      </font>
    </dxf>
    <dxf>
      <font>
        <strike/>
        <color theme="0" tint="-0.34998626667073579"/>
      </font>
    </dxf>
    <dxf>
      <font>
        <strike val="0"/>
        <color theme="0"/>
      </font>
    </dxf>
    <dxf>
      <font>
        <strike val="0"/>
        <color theme="0"/>
      </font>
    </dxf>
    <dxf>
      <font>
        <strike/>
        <color theme="0" tint="-0.34998626667073579"/>
      </font>
    </dxf>
    <dxf>
      <font>
        <strike val="0"/>
        <color theme="0"/>
      </font>
    </dxf>
    <dxf>
      <font>
        <strike/>
        <color theme="0" tint="-0.3499862666707357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www.bauwesen.at/pub"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hyperlink" Target="http://www.bauwesen.at/pub"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hyperlink" Target="http://www.bauwesen.at/pub"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hyperlink" Target="http://www.bauwesen.at/pub" TargetMode="External"/></Relationships>
</file>

<file path=xl/drawings/_rels/drawing13.xml.rels><?xml version="1.0" encoding="UTF-8" standalone="yes"?>
<Relationships xmlns="http://schemas.openxmlformats.org/package/2006/relationships"><Relationship Id="rId3" Type="http://schemas.openxmlformats.org/officeDocument/2006/relationships/hyperlink" Target="http://www.bauwesen.at/pub" TargetMode="External"/><Relationship Id="rId2" Type="http://schemas.openxmlformats.org/officeDocument/2006/relationships/image" Target="../media/image12.jpeg"/><Relationship Id="rId1" Type="http://schemas.openxmlformats.org/officeDocument/2006/relationships/image" Target="../media/image11.jpeg"/><Relationship Id="rId4" Type="http://schemas.openxmlformats.org/officeDocument/2006/relationships/image" Target="../media/image13.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hyperlink" Target="http://www.bauwesen.at/pub"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hyperlink" Target="http://www.bauwesen.at/pub"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http://www.bauwesen.at/pub"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http://www.bauwesen.at/pub"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hyperlink" Target="http://www.bauwesen.at/pub"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hyperlink" Target="http://www.bauwesen.at/pub"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http://www.bauwesen.at/pub"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hyperlink" Target="http://www.bauwesen.at/pub"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hyperlink" Target="http://www.bauwesen.at/pub"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http://www.bauwesen.at/pub"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33339</xdr:colOff>
      <xdr:row>33</xdr:row>
      <xdr:rowOff>61913</xdr:rowOff>
    </xdr:from>
    <xdr:to>
      <xdr:col>3</xdr:col>
      <xdr:colOff>504826</xdr:colOff>
      <xdr:row>46</xdr:row>
      <xdr:rowOff>123825</xdr:rowOff>
    </xdr:to>
    <xdr:pic>
      <xdr:nvPicPr>
        <xdr:cNvPr id="4" name="Grafik 3">
          <a:hlinkClick xmlns:r="http://schemas.openxmlformats.org/officeDocument/2006/relationships" r:id="rId1"/>
          <a:extLst>
            <a:ext uri="{FF2B5EF4-FFF2-40B4-BE49-F238E27FC236}">
              <a16:creationId xmlns:a16="http://schemas.microsoft.com/office/drawing/2014/main" id="{44C1919C-B5B2-4F97-8BE9-3345369EC4D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339" y="34099501"/>
          <a:ext cx="2414587" cy="247173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33339</xdr:colOff>
      <xdr:row>130</xdr:row>
      <xdr:rowOff>61913</xdr:rowOff>
    </xdr:from>
    <xdr:to>
      <xdr:col>3</xdr:col>
      <xdr:colOff>209550</xdr:colOff>
      <xdr:row>144</xdr:row>
      <xdr:rowOff>41396</xdr:rowOff>
    </xdr:to>
    <xdr:pic>
      <xdr:nvPicPr>
        <xdr:cNvPr id="2" name="Grafik 1">
          <a:hlinkClick xmlns:r="http://schemas.openxmlformats.org/officeDocument/2006/relationships" r:id="rId1"/>
          <a:extLst>
            <a:ext uri="{FF2B5EF4-FFF2-40B4-BE49-F238E27FC236}">
              <a16:creationId xmlns:a16="http://schemas.microsoft.com/office/drawing/2014/main" id="{1F679731-6064-4660-9599-1A10C34F16E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339" y="24450676"/>
          <a:ext cx="2190749" cy="248138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33339</xdr:colOff>
      <xdr:row>166</xdr:row>
      <xdr:rowOff>61913</xdr:rowOff>
    </xdr:from>
    <xdr:to>
      <xdr:col>3</xdr:col>
      <xdr:colOff>576263</xdr:colOff>
      <xdr:row>180</xdr:row>
      <xdr:rowOff>98546</xdr:rowOff>
    </xdr:to>
    <xdr:pic>
      <xdr:nvPicPr>
        <xdr:cNvPr id="2" name="Grafik 1">
          <a:hlinkClick xmlns:r="http://schemas.openxmlformats.org/officeDocument/2006/relationships" r:id="rId1"/>
          <a:extLst>
            <a:ext uri="{FF2B5EF4-FFF2-40B4-BE49-F238E27FC236}">
              <a16:creationId xmlns:a16="http://schemas.microsoft.com/office/drawing/2014/main" id="{40C07575-E39C-4074-9A70-494CC626427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339" y="24369713"/>
          <a:ext cx="2190749" cy="253853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33339</xdr:colOff>
      <xdr:row>142</xdr:row>
      <xdr:rowOff>61914</xdr:rowOff>
    </xdr:from>
    <xdr:to>
      <xdr:col>3</xdr:col>
      <xdr:colOff>27781</xdr:colOff>
      <xdr:row>155</xdr:row>
      <xdr:rowOff>116856</xdr:rowOff>
    </xdr:to>
    <xdr:pic>
      <xdr:nvPicPr>
        <xdr:cNvPr id="8" name="Grafik 7">
          <a:hlinkClick xmlns:r="http://schemas.openxmlformats.org/officeDocument/2006/relationships" r:id="rId1"/>
          <a:extLst>
            <a:ext uri="{FF2B5EF4-FFF2-40B4-BE49-F238E27FC236}">
              <a16:creationId xmlns:a16="http://schemas.microsoft.com/office/drawing/2014/main" id="{6DA33110-6CB5-41E4-95BB-FDBECDC251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339" y="26795414"/>
          <a:ext cx="2006599" cy="244413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0</xdr:col>
      <xdr:colOff>0</xdr:colOff>
      <xdr:row>265</xdr:row>
      <xdr:rowOff>23806</xdr:rowOff>
    </xdr:from>
    <xdr:ext cx="1182621" cy="1960544"/>
    <xdr:pic>
      <xdr:nvPicPr>
        <xdr:cNvPr id="2" name="Grafik 1">
          <a:extLst>
            <a:ext uri="{FF2B5EF4-FFF2-40B4-BE49-F238E27FC236}">
              <a16:creationId xmlns:a16="http://schemas.microsoft.com/office/drawing/2014/main" id="{C4695DAB-8B8B-42C1-9DB6-9C501B0FBB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13" y="43253019"/>
          <a:ext cx="1182621" cy="1960544"/>
        </a:xfrm>
        <a:prstGeom prst="rect">
          <a:avLst/>
        </a:prstGeom>
      </xdr:spPr>
    </xdr:pic>
    <xdr:clientData/>
  </xdr:oneCellAnchor>
  <xdr:oneCellAnchor>
    <xdr:from>
      <xdr:col>0</xdr:col>
      <xdr:colOff>0</xdr:colOff>
      <xdr:row>265</xdr:row>
      <xdr:rowOff>17008</xdr:rowOff>
    </xdr:from>
    <xdr:ext cx="1223487" cy="1952431"/>
    <xdr:pic>
      <xdr:nvPicPr>
        <xdr:cNvPr id="3" name="Grafik 2">
          <a:extLst>
            <a:ext uri="{FF2B5EF4-FFF2-40B4-BE49-F238E27FC236}">
              <a16:creationId xmlns:a16="http://schemas.microsoft.com/office/drawing/2014/main" id="{F9C32FFC-9A0C-483B-8232-163F230CD39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31114" y="43246221"/>
          <a:ext cx="1223487" cy="1952431"/>
        </a:xfrm>
        <a:prstGeom prst="rect">
          <a:avLst/>
        </a:prstGeom>
      </xdr:spPr>
    </xdr:pic>
    <xdr:clientData/>
  </xdr:oneCellAnchor>
  <xdr:twoCellAnchor editAs="oneCell">
    <xdr:from>
      <xdr:col>0</xdr:col>
      <xdr:colOff>33339</xdr:colOff>
      <xdr:row>167</xdr:row>
      <xdr:rowOff>61914</xdr:rowOff>
    </xdr:from>
    <xdr:to>
      <xdr:col>3</xdr:col>
      <xdr:colOff>423069</xdr:colOff>
      <xdr:row>180</xdr:row>
      <xdr:rowOff>174006</xdr:rowOff>
    </xdr:to>
    <xdr:pic>
      <xdr:nvPicPr>
        <xdr:cNvPr id="6" name="Grafik 5">
          <a:hlinkClick xmlns:r="http://schemas.openxmlformats.org/officeDocument/2006/relationships" r:id="rId3"/>
          <a:extLst>
            <a:ext uri="{FF2B5EF4-FFF2-40B4-BE49-F238E27FC236}">
              <a16:creationId xmlns:a16="http://schemas.microsoft.com/office/drawing/2014/main" id="{8F303012-3855-4C00-B725-547156491B3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3339" y="26627139"/>
          <a:ext cx="2008980" cy="243301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33339</xdr:colOff>
      <xdr:row>131</xdr:row>
      <xdr:rowOff>61914</xdr:rowOff>
    </xdr:from>
    <xdr:to>
      <xdr:col>3</xdr:col>
      <xdr:colOff>27781</xdr:colOff>
      <xdr:row>145</xdr:row>
      <xdr:rowOff>50181</xdr:rowOff>
    </xdr:to>
    <xdr:pic>
      <xdr:nvPicPr>
        <xdr:cNvPr id="2" name="Grafik 1">
          <a:hlinkClick xmlns:r="http://schemas.openxmlformats.org/officeDocument/2006/relationships" r:id="rId1"/>
          <a:extLst>
            <a:ext uri="{FF2B5EF4-FFF2-40B4-BE49-F238E27FC236}">
              <a16:creationId xmlns:a16="http://schemas.microsoft.com/office/drawing/2014/main" id="{30B56B4D-ED1B-403C-B4EF-D435985948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339" y="31218189"/>
          <a:ext cx="2008980" cy="249016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33339</xdr:colOff>
      <xdr:row>167</xdr:row>
      <xdr:rowOff>61914</xdr:rowOff>
    </xdr:from>
    <xdr:to>
      <xdr:col>3</xdr:col>
      <xdr:colOff>308769</xdr:colOff>
      <xdr:row>181</xdr:row>
      <xdr:rowOff>113681</xdr:rowOff>
    </xdr:to>
    <xdr:pic>
      <xdr:nvPicPr>
        <xdr:cNvPr id="2" name="Grafik 1">
          <a:hlinkClick xmlns:r="http://schemas.openxmlformats.org/officeDocument/2006/relationships" r:id="rId1"/>
          <a:extLst>
            <a:ext uri="{FF2B5EF4-FFF2-40B4-BE49-F238E27FC236}">
              <a16:creationId xmlns:a16="http://schemas.microsoft.com/office/drawing/2014/main" id="{86D2A990-E60C-4183-A72F-5B0248831E2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339" y="24550689"/>
          <a:ext cx="2008980" cy="25473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33339</xdr:colOff>
      <xdr:row>64</xdr:row>
      <xdr:rowOff>61913</xdr:rowOff>
    </xdr:from>
    <xdr:to>
      <xdr:col>1</xdr:col>
      <xdr:colOff>19051</xdr:colOff>
      <xdr:row>78</xdr:row>
      <xdr:rowOff>0</xdr:rowOff>
    </xdr:to>
    <xdr:pic>
      <xdr:nvPicPr>
        <xdr:cNvPr id="4" name="Grafik 3">
          <a:hlinkClick xmlns:r="http://schemas.openxmlformats.org/officeDocument/2006/relationships" r:id="rId1"/>
          <a:extLst>
            <a:ext uri="{FF2B5EF4-FFF2-40B4-BE49-F238E27FC236}">
              <a16:creationId xmlns:a16="http://schemas.microsoft.com/office/drawing/2014/main" id="{278ECD76-9498-4AF8-9DD5-FD20046E790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339" y="34099501"/>
          <a:ext cx="2414587" cy="24717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33339</xdr:colOff>
      <xdr:row>184</xdr:row>
      <xdr:rowOff>61913</xdr:rowOff>
    </xdr:from>
    <xdr:to>
      <xdr:col>3</xdr:col>
      <xdr:colOff>800101</xdr:colOff>
      <xdr:row>197</xdr:row>
      <xdr:rowOff>161925</xdr:rowOff>
    </xdr:to>
    <xdr:pic>
      <xdr:nvPicPr>
        <xdr:cNvPr id="4" name="Grafik 3">
          <a:hlinkClick xmlns:r="http://schemas.openxmlformats.org/officeDocument/2006/relationships" r:id="rId1"/>
          <a:extLst>
            <a:ext uri="{FF2B5EF4-FFF2-40B4-BE49-F238E27FC236}">
              <a16:creationId xmlns:a16="http://schemas.microsoft.com/office/drawing/2014/main" id="{02407EC6-3360-4A3C-8CB6-98BDEF8696F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339" y="8729663"/>
          <a:ext cx="2414587" cy="24145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33339</xdr:colOff>
      <xdr:row>175</xdr:row>
      <xdr:rowOff>61913</xdr:rowOff>
    </xdr:from>
    <xdr:to>
      <xdr:col>3</xdr:col>
      <xdr:colOff>800101</xdr:colOff>
      <xdr:row>189</xdr:row>
      <xdr:rowOff>33130</xdr:rowOff>
    </xdr:to>
    <xdr:pic>
      <xdr:nvPicPr>
        <xdr:cNvPr id="4" name="Grafik 3">
          <a:hlinkClick xmlns:r="http://schemas.openxmlformats.org/officeDocument/2006/relationships" r:id="rId1"/>
          <a:extLst>
            <a:ext uri="{FF2B5EF4-FFF2-40B4-BE49-F238E27FC236}">
              <a16:creationId xmlns:a16="http://schemas.microsoft.com/office/drawing/2014/main" id="{BE2D50A8-0FD1-4A7C-BED2-692A1C0C2F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339" y="34099501"/>
          <a:ext cx="2414587" cy="247173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33339</xdr:colOff>
      <xdr:row>130</xdr:row>
      <xdr:rowOff>61913</xdr:rowOff>
    </xdr:from>
    <xdr:to>
      <xdr:col>3</xdr:col>
      <xdr:colOff>433388</xdr:colOff>
      <xdr:row>144</xdr:row>
      <xdr:rowOff>58392</xdr:rowOff>
    </xdr:to>
    <xdr:pic>
      <xdr:nvPicPr>
        <xdr:cNvPr id="2" name="Grafik 1">
          <a:hlinkClick xmlns:r="http://schemas.openxmlformats.org/officeDocument/2006/relationships" r:id="rId1"/>
          <a:extLst>
            <a:ext uri="{FF2B5EF4-FFF2-40B4-BE49-F238E27FC236}">
              <a16:creationId xmlns:a16="http://schemas.microsoft.com/office/drawing/2014/main" id="{B399AFB5-C1E1-4599-ABC3-6F941A8C3C6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339" y="30641926"/>
          <a:ext cx="2414587" cy="25301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33339</xdr:colOff>
      <xdr:row>131</xdr:row>
      <xdr:rowOff>61913</xdr:rowOff>
    </xdr:from>
    <xdr:to>
      <xdr:col>3</xdr:col>
      <xdr:colOff>433388</xdr:colOff>
      <xdr:row>145</xdr:row>
      <xdr:rowOff>115542</xdr:rowOff>
    </xdr:to>
    <xdr:pic>
      <xdr:nvPicPr>
        <xdr:cNvPr id="2" name="Grafik 1">
          <a:hlinkClick xmlns:r="http://schemas.openxmlformats.org/officeDocument/2006/relationships" r:id="rId1"/>
          <a:extLst>
            <a:ext uri="{FF2B5EF4-FFF2-40B4-BE49-F238E27FC236}">
              <a16:creationId xmlns:a16="http://schemas.microsoft.com/office/drawing/2014/main" id="{51C141DE-D173-4E4F-ACE9-6AFF3F6FFBA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339" y="24369713"/>
          <a:ext cx="2414587" cy="25872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33339</xdr:colOff>
      <xdr:row>132</xdr:row>
      <xdr:rowOff>61913</xdr:rowOff>
    </xdr:from>
    <xdr:to>
      <xdr:col>3</xdr:col>
      <xdr:colOff>209550</xdr:colOff>
      <xdr:row>145</xdr:row>
      <xdr:rowOff>171571</xdr:rowOff>
    </xdr:to>
    <xdr:pic>
      <xdr:nvPicPr>
        <xdr:cNvPr id="4" name="Grafik 3">
          <a:hlinkClick xmlns:r="http://schemas.openxmlformats.org/officeDocument/2006/relationships" r:id="rId1"/>
          <a:extLst>
            <a:ext uri="{FF2B5EF4-FFF2-40B4-BE49-F238E27FC236}">
              <a16:creationId xmlns:a16="http://schemas.microsoft.com/office/drawing/2014/main" id="{927B2B93-1EAB-4F7C-ADFF-AED5553DFF7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339" y="24450676"/>
          <a:ext cx="2190749" cy="248138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33339</xdr:colOff>
      <xdr:row>132</xdr:row>
      <xdr:rowOff>61913</xdr:rowOff>
    </xdr:from>
    <xdr:to>
      <xdr:col>3</xdr:col>
      <xdr:colOff>209550</xdr:colOff>
      <xdr:row>145</xdr:row>
      <xdr:rowOff>171571</xdr:rowOff>
    </xdr:to>
    <xdr:pic>
      <xdr:nvPicPr>
        <xdr:cNvPr id="2" name="Grafik 1">
          <a:hlinkClick xmlns:r="http://schemas.openxmlformats.org/officeDocument/2006/relationships" r:id="rId1"/>
          <a:extLst>
            <a:ext uri="{FF2B5EF4-FFF2-40B4-BE49-F238E27FC236}">
              <a16:creationId xmlns:a16="http://schemas.microsoft.com/office/drawing/2014/main" id="{73800BFB-30B5-47DA-8489-B082FDCBC1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339" y="24450676"/>
          <a:ext cx="2190749" cy="248138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33339</xdr:colOff>
      <xdr:row>172</xdr:row>
      <xdr:rowOff>61913</xdr:rowOff>
    </xdr:from>
    <xdr:to>
      <xdr:col>3</xdr:col>
      <xdr:colOff>728663</xdr:colOff>
      <xdr:row>185</xdr:row>
      <xdr:rowOff>161925</xdr:rowOff>
    </xdr:to>
    <xdr:pic>
      <xdr:nvPicPr>
        <xdr:cNvPr id="2" name="Grafik 1">
          <a:hlinkClick xmlns:r="http://schemas.openxmlformats.org/officeDocument/2006/relationships" r:id="rId1"/>
          <a:extLst>
            <a:ext uri="{FF2B5EF4-FFF2-40B4-BE49-F238E27FC236}">
              <a16:creationId xmlns:a16="http://schemas.microsoft.com/office/drawing/2014/main" id="{59336D29-5825-40C0-9EF4-ABB17616E3B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339" y="34099501"/>
          <a:ext cx="2414587" cy="24717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Seminare/Wirtschaft/Kalkulation%20&#214;NORM%20B%202061/Unterlagen/Beispiel%20Kalkulation.xls" TargetMode="External"/><Relationship Id="rId1" Type="http://schemas.openxmlformats.org/officeDocument/2006/relationships/externalLinkPath" Target="/Seminare/Wirtschaft/Kalkulation%20&#214;NORM%20B%202061/Unterlagen/Beispiel%20Kalkulati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wbsrv02.bwb.local\Daten\Projekte\2015\018-WKO%20-%20MLP%20Brosch&#252;re%202015\Unterlagen\USK-Empfehlung%202015-LNK.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Kropik/Desktop/BUCH%20Kalk/K2020%2010%20K3%2002a%20E+M%20ML%20Schlosser.xlsx" TargetMode="External"/><Relationship Id="rId1" Type="http://schemas.openxmlformats.org/officeDocument/2006/relationships/externalLinkPath" Target="/Users/akropik/Desktop/Kropik/Desktop/BUCH%20Kalk/K2020%2010%20K3%2002a%20E+M%20ML%20Schlosser.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Kropik/Desktop/BUCH%20Kalk/2020%20K3%2002xx%20E+M%20Mittellohn.xlsx" TargetMode="External"/><Relationship Id="rId1" Type="http://schemas.openxmlformats.org/officeDocument/2006/relationships/externalLinkPath" Target="/Users/akropik/Desktop/Kropik/Desktop/BUCH%20Kalk/2020%20K3%2002xx%20E+M%20Mittellohn.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wbsrv02.bwb.local\Daten\Projekte\2016\026-WKO%20-%20MLP%20Brosch&#252;re%202016\Unterlagen\USK-Empfehlung%202016-LN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asiswerte"/>
      <sheetName val="Kalkulation"/>
      <sheetName val="Kalkulation Geräte"/>
      <sheetName val="K6 Blatt"/>
      <sheetName val="K4 Blatt"/>
      <sheetName val="UML_BGK"/>
      <sheetName val="K5 Blatt"/>
    </sheetNames>
    <sheetDataSet>
      <sheetData sheetId="0">
        <row r="1">
          <cell r="B1">
            <v>9.4499999999999993</v>
          </cell>
        </row>
        <row r="2">
          <cell r="B2">
            <v>9.24</v>
          </cell>
        </row>
        <row r="3">
          <cell r="B3">
            <v>29.25</v>
          </cell>
        </row>
        <row r="4">
          <cell r="B4">
            <v>38.35</v>
          </cell>
        </row>
        <row r="8">
          <cell r="B8">
            <v>2740.3</v>
          </cell>
        </row>
        <row r="13">
          <cell r="B13">
            <v>0.27</v>
          </cell>
        </row>
        <row r="14">
          <cell r="B14">
            <v>0.19919999999999999</v>
          </cell>
        </row>
        <row r="15">
          <cell r="B15">
            <v>0.1933</v>
          </cell>
        </row>
        <row r="16">
          <cell r="B16">
            <v>0.59440000000000004</v>
          </cell>
        </row>
        <row r="18">
          <cell r="B18">
            <v>0.253</v>
          </cell>
        </row>
        <row r="20">
          <cell r="B20">
            <v>0.311</v>
          </cell>
        </row>
        <row r="22">
          <cell r="B22">
            <v>0.6</v>
          </cell>
        </row>
        <row r="23">
          <cell r="B23">
            <v>0.6</v>
          </cell>
        </row>
        <row r="25">
          <cell r="B25">
            <v>0.7</v>
          </cell>
        </row>
        <row r="26">
          <cell r="B26">
            <v>0.15</v>
          </cell>
        </row>
        <row r="28">
          <cell r="B28">
            <v>7.5</v>
          </cell>
        </row>
        <row r="30">
          <cell r="B30">
            <v>60</v>
          </cell>
        </row>
      </sheetData>
      <sheetData sheetId="1"/>
      <sheetData sheetId="2"/>
      <sheetData sheetId="3"/>
      <sheetData sheetId="4">
        <row r="6">
          <cell r="M6">
            <v>74.459999999999994</v>
          </cell>
        </row>
        <row r="8">
          <cell r="M8">
            <v>7.45</v>
          </cell>
        </row>
        <row r="10">
          <cell r="M10">
            <v>42.33</v>
          </cell>
        </row>
        <row r="12">
          <cell r="M12">
            <v>7.19</v>
          </cell>
        </row>
        <row r="14">
          <cell r="H14">
            <v>0</v>
          </cell>
          <cell r="M14">
            <v>0.77</v>
          </cell>
        </row>
        <row r="16">
          <cell r="H16">
            <v>0</v>
          </cell>
          <cell r="M16">
            <v>624.75</v>
          </cell>
        </row>
        <row r="18">
          <cell r="M18">
            <v>782.25</v>
          </cell>
        </row>
        <row r="20">
          <cell r="H20">
            <v>0</v>
          </cell>
          <cell r="M20">
            <v>3.43</v>
          </cell>
        </row>
        <row r="22">
          <cell r="M22">
            <v>0.38</v>
          </cell>
        </row>
        <row r="24">
          <cell r="M24">
            <v>1.1399999999999999</v>
          </cell>
        </row>
        <row r="26">
          <cell r="M26">
            <v>1.21</v>
          </cell>
        </row>
        <row r="28">
          <cell r="M28">
            <v>6.98</v>
          </cell>
        </row>
      </sheetData>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L_AZ.XLS"/>
      <sheetName val="SV_SATZ.XLS"/>
      <sheetName val="KALK.XLS"/>
      <sheetName val="LOHNNK"/>
      <sheetName val="KV-TAB 2015 gewichtet"/>
      <sheetName val="Schlechtwetter"/>
    </sheetNames>
    <sheetDataSet>
      <sheetData sheetId="0">
        <row r="58">
          <cell r="H58">
            <v>39</v>
          </cell>
          <cell r="I58">
            <v>39</v>
          </cell>
        </row>
        <row r="79">
          <cell r="H79">
            <v>7.6314285714285699</v>
          </cell>
        </row>
        <row r="86">
          <cell r="H86">
            <v>4.29</v>
          </cell>
        </row>
        <row r="93">
          <cell r="H93">
            <v>0.5</v>
          </cell>
        </row>
        <row r="108">
          <cell r="H108">
            <v>25.86</v>
          </cell>
          <cell r="I108">
            <v>25.892318076923083</v>
          </cell>
        </row>
        <row r="115">
          <cell r="H115">
            <v>1.35</v>
          </cell>
          <cell r="I115">
            <v>1.35</v>
          </cell>
        </row>
        <row r="120">
          <cell r="H120">
            <v>2</v>
          </cell>
          <cell r="I120">
            <v>2</v>
          </cell>
        </row>
        <row r="139">
          <cell r="H139">
            <v>13.85</v>
          </cell>
          <cell r="I139">
            <v>13.655696616857176</v>
          </cell>
        </row>
        <row r="155">
          <cell r="H155">
            <v>5.21</v>
          </cell>
        </row>
        <row r="161">
          <cell r="H161">
            <v>2</v>
          </cell>
          <cell r="I161">
            <v>2</v>
          </cell>
        </row>
        <row r="168">
          <cell r="H168">
            <v>1.31</v>
          </cell>
        </row>
        <row r="174">
          <cell r="H174">
            <v>0.19</v>
          </cell>
        </row>
        <row r="184">
          <cell r="H184">
            <v>0.28000000000000003</v>
          </cell>
        </row>
        <row r="185">
          <cell r="I185">
            <v>0.27500000000000002</v>
          </cell>
        </row>
        <row r="190">
          <cell r="H190">
            <v>0.5</v>
          </cell>
        </row>
        <row r="196">
          <cell r="H196">
            <v>193.66857142857143</v>
          </cell>
          <cell r="I196">
            <v>193.3268814000231</v>
          </cell>
        </row>
        <row r="197">
          <cell r="H197">
            <v>0.51634604036350762</v>
          </cell>
          <cell r="I197">
            <v>0.51725864130133348</v>
          </cell>
        </row>
      </sheetData>
      <sheetData sheetId="1">
        <row r="12">
          <cell r="G12">
            <v>0.5</v>
          </cell>
          <cell r="H12">
            <v>0.5</v>
          </cell>
        </row>
        <row r="15">
          <cell r="G15">
            <v>26.9</v>
          </cell>
          <cell r="H15">
            <v>26.7</v>
          </cell>
        </row>
        <row r="27">
          <cell r="E27">
            <v>4.5000000000000005E-3</v>
          </cell>
        </row>
        <row r="29">
          <cell r="E29">
            <v>3.7000000000000005E-2</v>
          </cell>
          <cell r="F29">
            <v>3.85E-2</v>
          </cell>
        </row>
        <row r="31">
          <cell r="E31">
            <v>1.3000000000000001E-2</v>
          </cell>
        </row>
        <row r="39">
          <cell r="E39">
            <v>4650</v>
          </cell>
        </row>
      </sheetData>
      <sheetData sheetId="2">
        <row r="6">
          <cell r="L6">
            <v>0.51634604036350762</v>
          </cell>
          <cell r="M6">
            <v>0.51725864130133348</v>
          </cell>
        </row>
        <row r="8">
          <cell r="L8">
            <v>26.9</v>
          </cell>
          <cell r="M8">
            <v>26.7</v>
          </cell>
        </row>
        <row r="12">
          <cell r="L12">
            <v>0.65524312522129113</v>
          </cell>
          <cell r="M12">
            <v>0.65536669852878948</v>
          </cell>
        </row>
        <row r="21">
          <cell r="L21">
            <v>12.5903688</v>
          </cell>
          <cell r="M21">
            <v>12.8697499</v>
          </cell>
        </row>
        <row r="409">
          <cell r="M409">
            <v>4.6753751633425669</v>
          </cell>
        </row>
        <row r="418">
          <cell r="L418">
            <v>94.15794522774496</v>
          </cell>
          <cell r="M418">
            <v>95.206771630882429</v>
          </cell>
        </row>
      </sheetData>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amm KV-Daten"/>
      <sheetName val="Stamm Pers.NK"/>
      <sheetName val="Projekt"/>
      <sheetName val="K2 2020"/>
      <sheetName val=" K3 2020 MLP"/>
      <sheetName val=" K3 2020 Regie1"/>
      <sheetName val=" K3 2020 Regie2"/>
      <sheetName val=" K3 1999"/>
    </sheetNames>
    <sheetDataSet>
      <sheetData sheetId="0">
        <row r="3">
          <cell r="B3" t="str">
            <v>KollV f d Eisen- u Metallverarb. Gewerbe (ArbeiterInnen)</v>
          </cell>
        </row>
        <row r="7">
          <cell r="A7" t="str">
            <v>LG Techniker</v>
          </cell>
        </row>
        <row r="8">
          <cell r="A8" t="str">
            <v>LG 1 Spitzenfacharbeiter</v>
          </cell>
        </row>
        <row r="9">
          <cell r="A9" t="str">
            <v>LG 2 Qualifizierter Facharbeiter</v>
          </cell>
        </row>
        <row r="10">
          <cell r="A10" t="str">
            <v xml:space="preserve">LG 3 Facharbeiter </v>
          </cell>
        </row>
        <row r="11">
          <cell r="A11" t="str">
            <v>LG 4 Besonders qualifizierter Arbeitnehmer</v>
          </cell>
        </row>
        <row r="12">
          <cell r="A12" t="str">
            <v>LG 5 Qualifizierter Arbeitnehmer</v>
          </cell>
        </row>
        <row r="13">
          <cell r="A13" t="str">
            <v>LG 6 Arbeitnehmer mit Zweckausbildung</v>
          </cell>
        </row>
        <row r="14">
          <cell r="A14" t="str">
            <v>LG 7 Arbeitnehmer ohne Zweckausbildung</v>
          </cell>
        </row>
        <row r="16">
          <cell r="A16" t="str">
            <v>1. Lehrjahr</v>
          </cell>
        </row>
        <row r="17">
          <cell r="A17" t="str">
            <v>2. Lehrjahr</v>
          </cell>
        </row>
        <row r="18">
          <cell r="A18" t="str">
            <v>3. Lehrjahr</v>
          </cell>
        </row>
        <row r="19">
          <cell r="A19" t="str">
            <v>4. Lehrjahr</v>
          </cell>
        </row>
        <row r="39">
          <cell r="A39" t="str">
            <v>Zeitausgleich 25%</v>
          </cell>
        </row>
        <row r="41">
          <cell r="A41" t="str">
            <v>Überstunde 50%</v>
          </cell>
        </row>
        <row r="42">
          <cell r="A42" t="str">
            <v>Überstunde 75%</v>
          </cell>
        </row>
        <row r="43">
          <cell r="A43" t="str">
            <v>Überstunde 100%</v>
          </cell>
        </row>
        <row r="50">
          <cell r="A50" t="str">
            <v>Sonntagszuschlag (Basis=Lohn)</v>
          </cell>
        </row>
        <row r="56">
          <cell r="A56" t="str">
            <v>Nachtarbeiteit, 22-6 Uhr</v>
          </cell>
        </row>
        <row r="57">
          <cell r="A57" t="str">
            <v>Schichtzulage (2. Schicht)</v>
          </cell>
        </row>
        <row r="66">
          <cell r="A66" t="str">
            <v>Vorarbeiterzuschlag</v>
          </cell>
        </row>
        <row r="67">
          <cell r="A67" t="str">
            <v>Schmutzzulage</v>
          </cell>
        </row>
        <row r="68">
          <cell r="A68" t="str">
            <v>Erschwerniszulage</v>
          </cell>
        </row>
        <row r="69">
          <cell r="A69" t="str">
            <v>Gefahrenzulage</v>
          </cell>
        </row>
        <row r="98">
          <cell r="A98" t="str">
            <v>kleine Entfernungszul. (&gt;6Std)</v>
          </cell>
        </row>
        <row r="99">
          <cell r="A99" t="str">
            <v>mittlere Entfernungszul. (&gt;11Std)</v>
          </cell>
        </row>
        <row r="100">
          <cell r="A100" t="str">
            <v>große Entfernungszul. (&gt;11Std)</v>
          </cell>
        </row>
        <row r="102">
          <cell r="A102" t="str">
            <v>Nächtigungsgeld</v>
          </cell>
        </row>
        <row r="112">
          <cell r="A112" t="str">
            <v>Montagezulage</v>
          </cell>
        </row>
      </sheetData>
      <sheetData sheetId="1"/>
      <sheetData sheetId="2">
        <row r="233">
          <cell r="A233" t="str">
            <v>Baustellengemeinkosten auf produktiven Lohn</v>
          </cell>
        </row>
        <row r="234">
          <cell r="A234" t="str">
            <v/>
          </cell>
        </row>
        <row r="235">
          <cell r="A235" t="str">
            <v>Fertigungsgemeinkosten</v>
          </cell>
        </row>
        <row r="236">
          <cell r="A236" t="str">
            <v/>
          </cell>
        </row>
        <row r="237">
          <cell r="A237" t="str">
            <v/>
          </cell>
        </row>
      </sheetData>
      <sheetData sheetId="3">
        <row r="21">
          <cell r="H21" t="str">
            <v>Alle Kostenarten ohne Regielohn</v>
          </cell>
        </row>
        <row r="22">
          <cell r="H22" t="str">
            <v>Regielohn (hohe Qualifikation)</v>
          </cell>
        </row>
        <row r="23">
          <cell r="H23" t="str">
            <v>Regielohn (niedrige Qual.)</v>
          </cell>
        </row>
        <row r="24">
          <cell r="H24" t="str">
            <v/>
          </cell>
        </row>
        <row r="25">
          <cell r="H25" t="str">
            <v/>
          </cell>
        </row>
        <row r="26">
          <cell r="H26" t="str">
            <v/>
          </cell>
        </row>
      </sheetData>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amm KV-Daten"/>
      <sheetName val="Stamm Pers.NK"/>
      <sheetName val="Projekt"/>
      <sheetName val="K2 2020"/>
      <sheetName val=" K3 2020 MLP"/>
      <sheetName val=" K3 2020 Regie1"/>
      <sheetName val=" K3 2020 Regie2"/>
      <sheetName val=" K3 1999"/>
    </sheetNames>
    <sheetDataSet>
      <sheetData sheetId="0">
        <row r="7">
          <cell r="A7" t="str">
            <v>LG Techniker</v>
          </cell>
        </row>
        <row r="8">
          <cell r="A8" t="str">
            <v>LG 1 Spitzenfacharbeiter</v>
          </cell>
        </row>
        <row r="9">
          <cell r="A9" t="str">
            <v>LG 2 Qualifizierter Facharbeiter</v>
          </cell>
        </row>
        <row r="10">
          <cell r="A10" t="str">
            <v xml:space="preserve">LG 3 Facharbeiter </v>
          </cell>
        </row>
        <row r="11">
          <cell r="A11" t="str">
            <v>LG 4 Besonders qualifizierter Arbeitnehmer</v>
          </cell>
        </row>
        <row r="12">
          <cell r="A12" t="str">
            <v>LG 5 Qualifizierter Arbeitnehmer</v>
          </cell>
        </row>
        <row r="13">
          <cell r="A13" t="str">
            <v>LG 6 Arbeitnehmer mit Zweckausbildung</v>
          </cell>
        </row>
        <row r="14">
          <cell r="A14" t="str">
            <v>LG 7 Arbeitnehmer ohne Zweckausbildung</v>
          </cell>
        </row>
        <row r="15">
          <cell r="A15"/>
        </row>
        <row r="16">
          <cell r="A16" t="str">
            <v>1. Lehrjahr</v>
          </cell>
        </row>
        <row r="17">
          <cell r="A17" t="str">
            <v>2. Lehrjahr</v>
          </cell>
        </row>
        <row r="18">
          <cell r="A18" t="str">
            <v>3. Lehrjahr</v>
          </cell>
        </row>
        <row r="19">
          <cell r="A19" t="str">
            <v>4. Lehrjahr</v>
          </cell>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9">
          <cell r="A39" t="str">
            <v>Zeitausgleich 25%</v>
          </cell>
        </row>
        <row r="40">
          <cell r="A40"/>
        </row>
        <row r="41">
          <cell r="A41" t="str">
            <v>Überstunde 50%</v>
          </cell>
        </row>
        <row r="42">
          <cell r="A42" t="str">
            <v>Überstunde 75%</v>
          </cell>
        </row>
        <row r="43">
          <cell r="A43" t="str">
            <v>Überstunde 100%</v>
          </cell>
        </row>
        <row r="44">
          <cell r="A44"/>
        </row>
        <row r="45">
          <cell r="A45"/>
        </row>
        <row r="46">
          <cell r="A46"/>
        </row>
        <row r="47">
          <cell r="A47"/>
        </row>
        <row r="48">
          <cell r="A48"/>
        </row>
        <row r="50">
          <cell r="A50" t="str">
            <v>Sonntagszuschlag (Basis=Lohn)</v>
          </cell>
        </row>
        <row r="51">
          <cell r="A51"/>
        </row>
        <row r="52">
          <cell r="A52"/>
        </row>
        <row r="53">
          <cell r="A53"/>
        </row>
        <row r="54">
          <cell r="A54"/>
        </row>
        <row r="55">
          <cell r="A55"/>
        </row>
        <row r="56">
          <cell r="A56"/>
        </row>
        <row r="57">
          <cell r="A57"/>
        </row>
        <row r="58">
          <cell r="A58"/>
        </row>
        <row r="59">
          <cell r="A59"/>
        </row>
        <row r="61">
          <cell r="A61" t="str">
            <v>Nachtarbeitszulage (€), 22–6 Uhr</v>
          </cell>
        </row>
        <row r="62">
          <cell r="A62" t="str">
            <v>Schichtzulage (€), 2. Schicht</v>
          </cell>
        </row>
        <row r="63">
          <cell r="A63"/>
        </row>
        <row r="64">
          <cell r="A64"/>
        </row>
        <row r="65">
          <cell r="A65"/>
        </row>
        <row r="71">
          <cell r="A71" t="str">
            <v>Vorarbeiterzuschlag</v>
          </cell>
        </row>
        <row r="72">
          <cell r="A72" t="str">
            <v>Schmutzzulage</v>
          </cell>
        </row>
        <row r="73">
          <cell r="A73" t="str">
            <v>Erschwerniszulage</v>
          </cell>
        </row>
        <row r="74">
          <cell r="A74" t="str">
            <v>Gefahrenzulage</v>
          </cell>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103">
          <cell r="A103" t="str">
            <v>kleine Entfernungszulage (&gt;6Std)</v>
          </cell>
        </row>
        <row r="104">
          <cell r="A104" t="str">
            <v>mittlere Entfernungszulage (&gt;11Std)</v>
          </cell>
        </row>
        <row r="105">
          <cell r="A105" t="str">
            <v>große Entfernungszulage (&gt;11Std + Nächt.)</v>
          </cell>
        </row>
        <row r="106">
          <cell r="A106"/>
        </row>
        <row r="107">
          <cell r="A107" t="str">
            <v>Nächtigungsgeld</v>
          </cell>
        </row>
        <row r="108">
          <cell r="A108"/>
        </row>
        <row r="109">
          <cell r="A109"/>
        </row>
        <row r="110">
          <cell r="A110"/>
        </row>
        <row r="111">
          <cell r="A111"/>
        </row>
        <row r="112">
          <cell r="A112"/>
        </row>
        <row r="113">
          <cell r="A113"/>
        </row>
        <row r="114">
          <cell r="A114"/>
        </row>
        <row r="117">
          <cell r="A117" t="str">
            <v>Montagezulage</v>
          </cell>
        </row>
        <row r="118">
          <cell r="A118"/>
        </row>
        <row r="119">
          <cell r="A119"/>
        </row>
        <row r="122">
          <cell r="A122"/>
        </row>
        <row r="123">
          <cell r="A123"/>
        </row>
        <row r="124">
          <cell r="A124"/>
        </row>
        <row r="125">
          <cell r="A125"/>
        </row>
        <row r="126">
          <cell r="A126"/>
        </row>
        <row r="127">
          <cell r="A127"/>
        </row>
      </sheetData>
      <sheetData sheetId="1"/>
      <sheetData sheetId="2">
        <row r="5">
          <cell r="D5" t="str">
            <v>Stahlbau NN GmbH</v>
          </cell>
        </row>
        <row r="242">
          <cell r="A242" t="str">
            <v/>
          </cell>
        </row>
        <row r="243">
          <cell r="A243" t="str">
            <v>Fertigungsgemeinkosten</v>
          </cell>
        </row>
        <row r="244">
          <cell r="A244" t="str">
            <v>Bauleitungskosten (personelle BGK)</v>
          </cell>
        </row>
        <row r="245">
          <cell r="A245" t="str">
            <v>Eigene Kalkulation1</v>
          </cell>
        </row>
        <row r="246">
          <cell r="A246" t="str">
            <v/>
          </cell>
        </row>
      </sheetData>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L_AZ.XLS"/>
      <sheetName val="SV_SATZ.XLS"/>
      <sheetName val="KALK.XLS"/>
      <sheetName val="LOHNNK"/>
      <sheetName val="KV-TAB 2015 gewichtet"/>
      <sheetName val="Schlechtwetter"/>
    </sheetNames>
    <sheetDataSet>
      <sheetData sheetId="0">
        <row r="160">
          <cell r="I160">
            <v>2.25</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bauwesen.at/pub"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bauwesen.at/pub" TargetMode="External"/><Relationship Id="rId1" Type="http://schemas.openxmlformats.org/officeDocument/2006/relationships/hyperlink" Target="http://www.bauwesen.at/" TargetMode="External"/><Relationship Id="rId4"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bauwesen.at/pub" TargetMode="External"/><Relationship Id="rId1" Type="http://schemas.openxmlformats.org/officeDocument/2006/relationships/hyperlink" Target="http://www.bauwesen.at/" TargetMode="External"/><Relationship Id="rId4"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bauwesen.at/pub" TargetMode="External"/><Relationship Id="rId1" Type="http://schemas.openxmlformats.org/officeDocument/2006/relationships/hyperlink" Target="http://www.bauwesen.at/" TargetMode="External"/><Relationship Id="rId4"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bauwesen.at/pub" TargetMode="External"/><Relationship Id="rId1" Type="http://schemas.openxmlformats.org/officeDocument/2006/relationships/hyperlink" Target="http://www.bauwesen.at/" TargetMode="External"/><Relationship Id="rId4"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2.bin"/><Relationship Id="rId1" Type="http://schemas.openxmlformats.org/officeDocument/2006/relationships/hyperlink" Target="http://www.bauwesen.at/pub"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www.bauwesen.at/pub" TargetMode="External"/><Relationship Id="rId2" Type="http://schemas.openxmlformats.org/officeDocument/2006/relationships/hyperlink" Target="http://www.bauwesen.at/tools" TargetMode="External"/><Relationship Id="rId1" Type="http://schemas.openxmlformats.org/officeDocument/2006/relationships/hyperlink" Target="http://www.bauwesen.at/" TargetMode="External"/><Relationship Id="rId5" Type="http://schemas.openxmlformats.org/officeDocument/2006/relationships/drawing" Target="../drawings/drawing14.xml"/><Relationship Id="rId4"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bauwesen.at/pub" TargetMode="External"/><Relationship Id="rId1" Type="http://schemas.openxmlformats.org/officeDocument/2006/relationships/hyperlink" Target="http://www.bauwesen.at/" TargetMode="External"/><Relationship Id="rId4"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bauwesen.at/pub"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bauwesen.at/k3" TargetMode="External"/><Relationship Id="rId2" Type="http://schemas.openxmlformats.org/officeDocument/2006/relationships/hyperlink" Target="http://www.bauwesen.at/pub" TargetMode="External"/><Relationship Id="rId1" Type="http://schemas.openxmlformats.org/officeDocument/2006/relationships/hyperlink" Target="http://www.bauwesen.at/tools" TargetMode="External"/><Relationship Id="rId5" Type="http://schemas.openxmlformats.org/officeDocument/2006/relationships/drawing" Target="../drawings/drawing2.xml"/><Relationship Id="rId4"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bauwesen.at/pub" TargetMode="External"/><Relationship Id="rId1" Type="http://schemas.openxmlformats.org/officeDocument/2006/relationships/hyperlink" Target="http://www.bauwesen.at/"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www.bauwesen.at/pub"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bauwesen.at/pub" TargetMode="External"/><Relationship Id="rId1" Type="http://schemas.openxmlformats.org/officeDocument/2006/relationships/hyperlink" Target="http://www.bauwesen.at/" TargetMode="Externa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bauwesen.at/pub" TargetMode="External"/><Relationship Id="rId1" Type="http://schemas.openxmlformats.org/officeDocument/2006/relationships/hyperlink" Target="http://www.bauwesen.at/" TargetMode="External"/><Relationship Id="rId4"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bauwesen.at/pub" TargetMode="External"/><Relationship Id="rId1" Type="http://schemas.openxmlformats.org/officeDocument/2006/relationships/hyperlink" Target="http://www.bauwesen.at/" TargetMode="External"/><Relationship Id="rId4"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bauwesen.at/pub" TargetMode="External"/><Relationship Id="rId1" Type="http://schemas.openxmlformats.org/officeDocument/2006/relationships/hyperlink" Target="http://www.bauwesen.at/" TargetMode="External"/><Relationship Id="rId4"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2B231-AA41-4D58-9CE6-C8189C87CF89}">
  <sheetPr codeName="Tabelle1">
    <tabColor rgb="FFFF0000"/>
  </sheetPr>
  <dimension ref="A1:H43"/>
  <sheetViews>
    <sheetView showGridLines="0" topLeftCell="A32" workbookViewId="0">
      <selection activeCell="G37" sqref="G37:H37"/>
    </sheetView>
  </sheetViews>
  <sheetFormatPr baseColWidth="10" defaultRowHeight="14.25" x14ac:dyDescent="0.45"/>
  <cols>
    <col min="1" max="8" width="10.59765625" customWidth="1"/>
  </cols>
  <sheetData>
    <row r="1" spans="1:8" ht="18" x14ac:dyDescent="0.55000000000000004">
      <c r="A1" s="515" t="s">
        <v>177</v>
      </c>
      <c r="B1" s="516"/>
      <c r="C1" s="516"/>
      <c r="D1" s="516"/>
      <c r="E1" s="516"/>
      <c r="F1" s="516"/>
      <c r="G1" s="516"/>
      <c r="H1" s="517"/>
    </row>
    <row r="2" spans="1:8" ht="18" x14ac:dyDescent="0.55000000000000004">
      <c r="A2" s="518" t="s">
        <v>178</v>
      </c>
      <c r="B2" s="519"/>
      <c r="C2" s="519"/>
      <c r="D2" s="519"/>
      <c r="E2" s="519"/>
      <c r="F2" s="519"/>
      <c r="G2" s="519"/>
      <c r="H2" s="520"/>
    </row>
    <row r="3" spans="1:8" ht="18" x14ac:dyDescent="0.55000000000000004">
      <c r="A3" s="518"/>
      <c r="B3" s="519"/>
      <c r="C3" s="519"/>
      <c r="D3" s="519"/>
      <c r="E3" s="519"/>
      <c r="F3" s="519"/>
      <c r="G3" s="519"/>
      <c r="H3" s="520"/>
    </row>
    <row r="4" spans="1:8" ht="18" x14ac:dyDescent="0.55000000000000004">
      <c r="A4" s="518" t="s">
        <v>151</v>
      </c>
      <c r="B4" s="519"/>
      <c r="C4" s="519"/>
      <c r="D4" s="519"/>
      <c r="E4" s="519"/>
      <c r="F4" s="519"/>
      <c r="G4" s="519"/>
      <c r="H4" s="520"/>
    </row>
    <row r="5" spans="1:8" ht="15.75" x14ac:dyDescent="0.5">
      <c r="A5" s="306"/>
      <c r="B5" s="307"/>
      <c r="C5" s="260"/>
      <c r="D5" s="260"/>
      <c r="E5" s="198"/>
      <c r="F5" s="260"/>
      <c r="G5" s="307"/>
      <c r="H5" s="308"/>
    </row>
    <row r="6" spans="1:8" x14ac:dyDescent="0.45">
      <c r="A6" s="527" t="s">
        <v>179</v>
      </c>
      <c r="B6" s="528"/>
      <c r="C6" s="528"/>
      <c r="D6" s="528"/>
      <c r="E6" s="528"/>
      <c r="F6" s="528"/>
      <c r="G6" s="528"/>
      <c r="H6" s="529"/>
    </row>
    <row r="7" spans="1:8" x14ac:dyDescent="0.45">
      <c r="A7" s="530" t="s">
        <v>180</v>
      </c>
      <c r="B7" s="531"/>
      <c r="C7" s="531"/>
      <c r="D7" s="531"/>
      <c r="E7" s="531"/>
      <c r="F7" s="531"/>
      <c r="G7" s="531"/>
      <c r="H7" s="532"/>
    </row>
    <row r="8" spans="1:8" x14ac:dyDescent="0.45">
      <c r="A8" s="533" t="s">
        <v>200</v>
      </c>
      <c r="B8" s="534"/>
      <c r="C8" s="534"/>
      <c r="D8" s="534"/>
      <c r="E8" s="534"/>
      <c r="F8" s="534"/>
      <c r="G8" s="534"/>
      <c r="H8" s="535"/>
    </row>
    <row r="11" spans="1:8" x14ac:dyDescent="0.45">
      <c r="A11" s="311" t="s">
        <v>181</v>
      </c>
      <c r="B11" s="312"/>
      <c r="C11" s="312"/>
      <c r="D11" s="312"/>
      <c r="E11" s="312"/>
      <c r="F11" s="312"/>
      <c r="G11" s="837">
        <v>46143</v>
      </c>
      <c r="H11" s="838"/>
    </row>
    <row r="12" spans="1:8" x14ac:dyDescent="0.45">
      <c r="A12" s="314"/>
      <c r="B12" s="315"/>
      <c r="C12" s="315"/>
      <c r="D12" s="315"/>
      <c r="E12" s="315"/>
      <c r="F12" s="315"/>
      <c r="G12" s="315"/>
      <c r="H12" s="316"/>
    </row>
    <row r="13" spans="1:8" ht="14.25" customHeight="1" x14ac:dyDescent="0.45">
      <c r="A13" s="524" t="s">
        <v>176</v>
      </c>
      <c r="B13" s="525"/>
      <c r="C13" s="525"/>
      <c r="D13" s="525"/>
      <c r="E13" s="525"/>
      <c r="F13" s="525"/>
      <c r="G13" s="525"/>
      <c r="H13" s="526"/>
    </row>
    <row r="14" spans="1:8" ht="14.25" customHeight="1" x14ac:dyDescent="0.45">
      <c r="A14" s="524"/>
      <c r="B14" s="525"/>
      <c r="C14" s="525"/>
      <c r="D14" s="525"/>
      <c r="E14" s="525"/>
      <c r="F14" s="525"/>
      <c r="G14" s="525"/>
      <c r="H14" s="526"/>
    </row>
    <row r="15" spans="1:8" ht="14.25" customHeight="1" x14ac:dyDescent="0.45">
      <c r="A15" s="524"/>
      <c r="B15" s="525"/>
      <c r="C15" s="525"/>
      <c r="D15" s="525"/>
      <c r="E15" s="525"/>
      <c r="F15" s="525"/>
      <c r="G15" s="525"/>
      <c r="H15" s="526"/>
    </row>
    <row r="16" spans="1:8" ht="14.25" customHeight="1" x14ac:dyDescent="0.45">
      <c r="A16" s="524"/>
      <c r="B16" s="525"/>
      <c r="C16" s="525"/>
      <c r="D16" s="525"/>
      <c r="E16" s="525"/>
      <c r="F16" s="525"/>
      <c r="G16" s="525"/>
      <c r="H16" s="526"/>
    </row>
    <row r="17" spans="1:8" ht="14.25" customHeight="1" x14ac:dyDescent="0.45">
      <c r="A17" s="524"/>
      <c r="B17" s="525"/>
      <c r="C17" s="525"/>
      <c r="D17" s="525"/>
      <c r="E17" s="525"/>
      <c r="F17" s="525"/>
      <c r="G17" s="525"/>
      <c r="H17" s="526"/>
    </row>
    <row r="18" spans="1:8" ht="14.25" customHeight="1" x14ac:dyDescent="0.45">
      <c r="A18" s="521" t="s">
        <v>171</v>
      </c>
      <c r="B18" s="522"/>
      <c r="C18" s="522"/>
      <c r="D18" s="522"/>
      <c r="E18" s="522"/>
      <c r="F18" s="522"/>
      <c r="G18" s="522"/>
      <c r="H18" s="523"/>
    </row>
    <row r="19" spans="1:8" ht="14.25" customHeight="1" x14ac:dyDescent="0.45">
      <c r="A19" s="521"/>
      <c r="B19" s="522"/>
      <c r="C19" s="522"/>
      <c r="D19" s="522"/>
      <c r="E19" s="522"/>
      <c r="F19" s="522"/>
      <c r="G19" s="522"/>
      <c r="H19" s="523"/>
    </row>
    <row r="20" spans="1:8" ht="14.25" customHeight="1" x14ac:dyDescent="0.45">
      <c r="A20" s="521"/>
      <c r="B20" s="522"/>
      <c r="C20" s="522"/>
      <c r="D20" s="522"/>
      <c r="E20" s="522"/>
      <c r="F20" s="522"/>
      <c r="G20" s="522"/>
      <c r="H20" s="523"/>
    </row>
    <row r="21" spans="1:8" ht="15.75" x14ac:dyDescent="0.45">
      <c r="A21" s="309"/>
      <c r="B21" s="310"/>
      <c r="C21" s="310"/>
      <c r="D21" s="310"/>
      <c r="E21" s="310"/>
      <c r="F21" s="310"/>
      <c r="G21" s="313"/>
      <c r="H21" s="317"/>
    </row>
    <row r="22" spans="1:8" ht="14.25" customHeight="1" x14ac:dyDescent="0.45">
      <c r="A22" s="524" t="s">
        <v>280</v>
      </c>
      <c r="B22" s="525"/>
      <c r="C22" s="525"/>
      <c r="D22" s="525"/>
      <c r="E22" s="525"/>
      <c r="F22" s="525"/>
      <c r="G22" s="525"/>
      <c r="H22" s="317"/>
    </row>
    <row r="23" spans="1:8" ht="14.25" customHeight="1" x14ac:dyDescent="0.45">
      <c r="A23" s="524"/>
      <c r="B23" s="525"/>
      <c r="C23" s="525"/>
      <c r="D23" s="525"/>
      <c r="E23" s="525"/>
      <c r="F23" s="525"/>
      <c r="G23" s="525"/>
      <c r="H23" s="317"/>
    </row>
    <row r="24" spans="1:8" ht="14.25" customHeight="1" x14ac:dyDescent="0.45">
      <c r="A24" s="524"/>
      <c r="B24" s="525"/>
      <c r="C24" s="525"/>
      <c r="D24" s="525"/>
      <c r="E24" s="525"/>
      <c r="F24" s="525"/>
      <c r="G24" s="525"/>
      <c r="H24" s="317"/>
    </row>
    <row r="25" spans="1:8" ht="14.25" customHeight="1" x14ac:dyDescent="0.45">
      <c r="A25" s="524"/>
      <c r="B25" s="525"/>
      <c r="C25" s="525"/>
      <c r="D25" s="525"/>
      <c r="E25" s="525"/>
      <c r="F25" s="525"/>
      <c r="G25" s="525"/>
      <c r="H25" s="317"/>
    </row>
    <row r="26" spans="1:8" ht="15.75" x14ac:dyDescent="0.45">
      <c r="A26" s="309"/>
      <c r="B26" s="310"/>
      <c r="C26" s="310"/>
      <c r="D26" s="310"/>
      <c r="E26" s="310"/>
      <c r="F26" s="310"/>
      <c r="G26" s="313"/>
      <c r="H26" s="317"/>
    </row>
    <row r="27" spans="1:8" ht="14.25" customHeight="1" x14ac:dyDescent="0.45">
      <c r="A27" s="524" t="s">
        <v>172</v>
      </c>
      <c r="B27" s="525"/>
      <c r="C27" s="525"/>
      <c r="D27" s="525"/>
      <c r="E27" s="525"/>
      <c r="F27" s="525"/>
      <c r="G27" s="525"/>
      <c r="H27" s="526"/>
    </row>
    <row r="28" spans="1:8" ht="14.25" customHeight="1" x14ac:dyDescent="0.45">
      <c r="A28" s="524"/>
      <c r="B28" s="525"/>
      <c r="C28" s="525"/>
      <c r="D28" s="525"/>
      <c r="E28" s="525"/>
      <c r="F28" s="525"/>
      <c r="G28" s="525"/>
      <c r="H28" s="526"/>
    </row>
    <row r="29" spans="1:8" ht="14.25" customHeight="1" x14ac:dyDescent="0.45">
      <c r="A29" s="524"/>
      <c r="B29" s="525"/>
      <c r="C29" s="525"/>
      <c r="D29" s="525"/>
      <c r="E29" s="525"/>
      <c r="F29" s="525"/>
      <c r="G29" s="525"/>
      <c r="H29" s="526"/>
    </row>
    <row r="30" spans="1:8" ht="14.25" customHeight="1" x14ac:dyDescent="0.45">
      <c r="A30" s="524"/>
      <c r="B30" s="525"/>
      <c r="C30" s="525"/>
      <c r="D30" s="525"/>
      <c r="E30" s="525"/>
      <c r="F30" s="525"/>
      <c r="G30" s="525"/>
      <c r="H30" s="526"/>
    </row>
    <row r="31" spans="1:8" ht="14.25" customHeight="1" x14ac:dyDescent="0.45">
      <c r="A31" s="524"/>
      <c r="B31" s="525"/>
      <c r="C31" s="525"/>
      <c r="D31" s="525"/>
      <c r="E31" s="525"/>
      <c r="F31" s="525"/>
      <c r="G31" s="525"/>
      <c r="H31" s="526"/>
    </row>
    <row r="32" spans="1:8" ht="14.25" customHeight="1" x14ac:dyDescent="0.45">
      <c r="A32" s="524"/>
      <c r="B32" s="525"/>
      <c r="C32" s="525"/>
      <c r="D32" s="525"/>
      <c r="E32" s="525"/>
      <c r="F32" s="525"/>
      <c r="G32" s="525"/>
      <c r="H32" s="526"/>
    </row>
    <row r="33" spans="1:8" ht="14.25" customHeight="1" x14ac:dyDescent="0.45">
      <c r="A33" s="524"/>
      <c r="B33" s="525"/>
      <c r="C33" s="525"/>
      <c r="D33" s="525"/>
      <c r="E33" s="525"/>
      <c r="F33" s="525"/>
      <c r="G33" s="525"/>
      <c r="H33" s="526"/>
    </row>
    <row r="34" spans="1:8" ht="14.25" customHeight="1" x14ac:dyDescent="0.45">
      <c r="A34" s="524"/>
      <c r="B34" s="525"/>
      <c r="C34" s="525"/>
      <c r="D34" s="525"/>
      <c r="E34" s="525"/>
      <c r="F34" s="525"/>
      <c r="G34" s="525"/>
      <c r="H34" s="526"/>
    </row>
    <row r="35" spans="1:8" ht="15.75" x14ac:dyDescent="0.5">
      <c r="A35" s="302"/>
      <c r="B35" s="303"/>
      <c r="C35" s="303"/>
      <c r="D35" s="303"/>
      <c r="E35" s="303"/>
      <c r="F35" s="303"/>
      <c r="G35" s="43"/>
      <c r="H35" s="44"/>
    </row>
    <row r="36" spans="1:8" ht="15.75" x14ac:dyDescent="0.5">
      <c r="A36" s="299"/>
      <c r="B36" s="299"/>
      <c r="C36" s="299"/>
      <c r="D36" s="299"/>
      <c r="E36" s="299"/>
      <c r="F36" s="299"/>
    </row>
    <row r="37" spans="1:8" ht="15.75" x14ac:dyDescent="0.5">
      <c r="A37" s="300" t="s">
        <v>173</v>
      </c>
      <c r="B37" s="301"/>
      <c r="C37" s="301"/>
      <c r="D37" s="301"/>
      <c r="E37" s="301"/>
      <c r="F37" s="40"/>
      <c r="G37" s="536">
        <v>9</v>
      </c>
      <c r="H37" s="537"/>
    </row>
    <row r="38" spans="1:8" ht="15.75" x14ac:dyDescent="0.5">
      <c r="A38" s="298" t="s">
        <v>174</v>
      </c>
      <c r="B38" s="299"/>
      <c r="C38" s="299"/>
      <c r="D38" s="299"/>
      <c r="E38" s="299"/>
      <c r="G38" s="538">
        <v>0.8</v>
      </c>
      <c r="H38" s="539"/>
    </row>
    <row r="39" spans="1:8" ht="15.75" x14ac:dyDescent="0.5">
      <c r="A39" s="304" t="s">
        <v>175</v>
      </c>
      <c r="B39" s="305"/>
      <c r="C39" s="305"/>
      <c r="D39" s="305"/>
      <c r="E39" s="305"/>
      <c r="F39" s="257"/>
      <c r="G39" s="540">
        <f>G37/G38</f>
        <v>11.25</v>
      </c>
      <c r="H39" s="541"/>
    </row>
    <row r="41" spans="1:8" x14ac:dyDescent="0.45">
      <c r="A41" s="542" t="s">
        <v>281</v>
      </c>
      <c r="B41" s="542"/>
      <c r="C41" s="542"/>
      <c r="D41" s="542"/>
      <c r="E41" s="542"/>
      <c r="F41" s="542"/>
      <c r="G41" s="542"/>
      <c r="H41" s="542"/>
    </row>
    <row r="42" spans="1:8" x14ac:dyDescent="0.45">
      <c r="A42" s="542"/>
      <c r="B42" s="542"/>
      <c r="C42" s="542"/>
      <c r="D42" s="542"/>
      <c r="E42" s="542"/>
      <c r="F42" s="542"/>
      <c r="G42" s="542"/>
      <c r="H42" s="542"/>
    </row>
    <row r="43" spans="1:8" x14ac:dyDescent="0.45">
      <c r="A43" s="542"/>
      <c r="B43" s="542"/>
      <c r="C43" s="542"/>
      <c r="D43" s="542"/>
      <c r="E43" s="542"/>
      <c r="F43" s="542"/>
      <c r="G43" s="542"/>
      <c r="H43" s="542"/>
    </row>
  </sheetData>
  <sheetProtection sheet="1" formatColumns="0" selectLockedCells="1"/>
  <mergeCells count="16">
    <mergeCell ref="G37:H37"/>
    <mergeCell ref="G38:H38"/>
    <mergeCell ref="G39:H39"/>
    <mergeCell ref="A41:H43"/>
    <mergeCell ref="A22:G25"/>
    <mergeCell ref="A27:H34"/>
    <mergeCell ref="A1:H1"/>
    <mergeCell ref="A2:H2"/>
    <mergeCell ref="A3:H3"/>
    <mergeCell ref="A4:H4"/>
    <mergeCell ref="A18:H20"/>
    <mergeCell ref="A13:H17"/>
    <mergeCell ref="G11:H11"/>
    <mergeCell ref="A6:H6"/>
    <mergeCell ref="A7:H7"/>
    <mergeCell ref="A8:H8"/>
  </mergeCells>
  <hyperlinks>
    <hyperlink ref="A8" r:id="rId1" xr:uid="{F269307A-65F6-49C3-8D48-2C7893042920}"/>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E97B7-2D2A-4BFB-93BF-62B62B8BC555}">
  <sheetPr>
    <tabColor theme="2" tint="-0.249977111117893"/>
  </sheetPr>
  <dimension ref="A1:V186"/>
  <sheetViews>
    <sheetView showGridLines="0" zoomScaleNormal="100" workbookViewId="0">
      <selection activeCell="G49" sqref="G49"/>
    </sheetView>
  </sheetViews>
  <sheetFormatPr baseColWidth="10" defaultColWidth="9.06640625" defaultRowHeight="14.25" x14ac:dyDescent="0.45"/>
  <cols>
    <col min="1" max="1" width="3.6640625" customWidth="1"/>
    <col min="2" max="2" width="10.1328125" customWidth="1"/>
    <col min="3" max="3" width="10.265625" customWidth="1"/>
    <col min="4" max="4" width="11.86328125" customWidth="1"/>
    <col min="5" max="6" width="9.265625" customWidth="1"/>
    <col min="7" max="9" width="8.1328125" customWidth="1"/>
    <col min="10" max="10" width="8.86328125" customWidth="1"/>
    <col min="11" max="11" width="2.265625" style="164" customWidth="1"/>
    <col min="12" max="12" width="1.3984375" customWidth="1"/>
    <col min="14" max="17" width="9.06640625" hidden="1" customWidth="1"/>
  </cols>
  <sheetData>
    <row r="1" spans="1:22" ht="18" x14ac:dyDescent="0.55000000000000004">
      <c r="A1" s="670" t="s">
        <v>147</v>
      </c>
      <c r="B1" s="671"/>
      <c r="C1" s="671"/>
      <c r="D1" s="671"/>
      <c r="E1" s="671"/>
      <c r="F1" s="671"/>
      <c r="G1" s="671"/>
      <c r="H1" s="671"/>
      <c r="I1" s="671"/>
      <c r="J1" s="672"/>
      <c r="R1" s="788" t="s">
        <v>304</v>
      </c>
      <c r="S1" s="788"/>
      <c r="T1" s="788"/>
      <c r="U1" s="788"/>
      <c r="V1" s="788"/>
    </row>
    <row r="2" spans="1:22" ht="18" x14ac:dyDescent="0.55000000000000004">
      <c r="A2" s="664" t="s">
        <v>148</v>
      </c>
      <c r="B2" s="665"/>
      <c r="C2" s="665"/>
      <c r="D2" s="665"/>
      <c r="E2" s="665"/>
      <c r="F2" s="665"/>
      <c r="G2" s="665"/>
      <c r="H2" s="665"/>
      <c r="I2" s="665"/>
      <c r="J2" s="666"/>
      <c r="R2" s="788"/>
      <c r="S2" s="788"/>
      <c r="T2" s="788"/>
      <c r="U2" s="788"/>
      <c r="V2" s="788"/>
    </row>
    <row r="3" spans="1:22" ht="18" x14ac:dyDescent="0.55000000000000004">
      <c r="A3" s="664" t="s">
        <v>149</v>
      </c>
      <c r="B3" s="665"/>
      <c r="C3" s="665"/>
      <c r="D3" s="665"/>
      <c r="E3" s="665"/>
      <c r="F3" s="665"/>
      <c r="G3" s="665"/>
      <c r="H3" s="665"/>
      <c r="I3" s="665"/>
      <c r="J3" s="666"/>
      <c r="R3" s="788"/>
      <c r="S3" s="788"/>
      <c r="T3" s="788"/>
      <c r="U3" s="788"/>
      <c r="V3" s="788"/>
    </row>
    <row r="4" spans="1:22" ht="18" customHeight="1" x14ac:dyDescent="0.45">
      <c r="A4" s="660" t="s">
        <v>305</v>
      </c>
      <c r="B4" s="661"/>
      <c r="C4" s="661"/>
      <c r="D4" s="661"/>
      <c r="E4" s="661"/>
      <c r="F4" s="661"/>
      <c r="G4" s="661"/>
      <c r="H4" s="661"/>
      <c r="I4" s="661"/>
      <c r="J4" s="789"/>
      <c r="K4" s="408"/>
      <c r="L4" s="408"/>
      <c r="M4" s="408"/>
      <c r="N4" s="408"/>
      <c r="O4" s="408"/>
      <c r="P4" s="408"/>
      <c r="Q4" s="408"/>
      <c r="R4" s="788"/>
      <c r="S4" s="788"/>
      <c r="T4" s="788"/>
      <c r="U4" s="788"/>
      <c r="V4" s="788"/>
    </row>
    <row r="5" spans="1:22" ht="18" customHeight="1" x14ac:dyDescent="0.55000000000000004">
      <c r="A5" s="407"/>
      <c r="B5" s="408"/>
      <c r="C5" s="408"/>
      <c r="D5" s="408"/>
      <c r="E5" s="354" t="s">
        <v>306</v>
      </c>
      <c r="F5" s="408"/>
      <c r="G5" s="408"/>
      <c r="H5" s="408"/>
      <c r="I5" s="408"/>
      <c r="J5" s="458"/>
      <c r="K5" s="408"/>
      <c r="L5" s="408"/>
      <c r="M5" s="408"/>
      <c r="N5" s="408"/>
      <c r="O5" s="408"/>
      <c r="P5" s="408"/>
      <c r="Q5" s="408"/>
      <c r="R5" s="788"/>
      <c r="S5" s="788"/>
      <c r="T5" s="788"/>
      <c r="U5" s="788"/>
      <c r="V5" s="788"/>
    </row>
    <row r="6" spans="1:22" ht="18" x14ac:dyDescent="0.55000000000000004">
      <c r="A6" s="353"/>
      <c r="B6" s="354"/>
      <c r="C6" s="354"/>
      <c r="D6" s="354"/>
      <c r="F6" s="354"/>
      <c r="G6" s="354"/>
      <c r="H6" s="354"/>
      <c r="I6" s="354"/>
      <c r="J6" s="355"/>
      <c r="R6" s="788"/>
      <c r="S6" s="788"/>
      <c r="T6" s="788"/>
      <c r="U6" s="788"/>
      <c r="V6" s="788"/>
    </row>
    <row r="7" spans="1:22" ht="18" x14ac:dyDescent="0.55000000000000004">
      <c r="A7" s="664"/>
      <c r="B7" s="665"/>
      <c r="C7" s="665"/>
      <c r="D7" s="665"/>
      <c r="E7" s="665"/>
      <c r="F7" s="665"/>
      <c r="G7" s="665"/>
      <c r="H7" s="665"/>
      <c r="I7" s="665"/>
      <c r="J7" s="666"/>
      <c r="R7" s="788"/>
      <c r="S7" s="788"/>
      <c r="T7" s="788"/>
      <c r="U7" s="788"/>
      <c r="V7" s="788"/>
    </row>
    <row r="8" spans="1:22" ht="18" x14ac:dyDescent="0.55000000000000004">
      <c r="A8" s="664" t="s">
        <v>151</v>
      </c>
      <c r="B8" s="665"/>
      <c r="C8" s="665"/>
      <c r="D8" s="665"/>
      <c r="E8" s="665"/>
      <c r="F8" s="665"/>
      <c r="G8" s="665"/>
      <c r="H8" s="665"/>
      <c r="I8" s="665"/>
      <c r="J8" s="666"/>
      <c r="R8" s="788"/>
      <c r="S8" s="788"/>
      <c r="T8" s="788"/>
      <c r="U8" s="788"/>
      <c r="V8" s="788"/>
    </row>
    <row r="9" spans="1:22" ht="15.75" x14ac:dyDescent="0.5">
      <c r="A9" s="667" t="s">
        <v>204</v>
      </c>
      <c r="B9" s="668"/>
      <c r="C9" s="668"/>
      <c r="D9" s="668"/>
      <c r="E9" s="668"/>
      <c r="F9" s="668"/>
      <c r="G9" s="668"/>
      <c r="H9" s="668"/>
      <c r="I9" s="668"/>
      <c r="J9" s="669"/>
      <c r="R9" s="788"/>
      <c r="S9" s="788"/>
      <c r="T9" s="788"/>
      <c r="U9" s="788"/>
      <c r="V9" s="788"/>
    </row>
    <row r="10" spans="1:22" x14ac:dyDescent="0.45">
      <c r="A10" s="419" t="s">
        <v>250</v>
      </c>
      <c r="B10" s="422"/>
      <c r="C10" s="422" t="str">
        <f ca="1">MID(CELL("Dateiname",$A$1),FIND("]", CELL("Dateiname",$A$1))+1,31)</f>
        <v>Spengler_mitBUAG</v>
      </c>
      <c r="D10" s="422"/>
      <c r="E10" s="422"/>
      <c r="F10" s="422"/>
      <c r="G10" s="422"/>
      <c r="H10" s="422"/>
      <c r="I10" s="422"/>
      <c r="J10" s="423"/>
    </row>
    <row r="11" spans="1:22" ht="15.75" x14ac:dyDescent="0.5">
      <c r="A11" s="359"/>
      <c r="B11" s="359"/>
      <c r="C11" s="359"/>
      <c r="D11" s="359"/>
      <c r="E11" s="359"/>
      <c r="F11" s="359"/>
      <c r="G11" s="359"/>
      <c r="H11" s="359"/>
      <c r="I11" s="359"/>
      <c r="J11" s="359"/>
    </row>
    <row r="12" spans="1:22" ht="15.75" x14ac:dyDescent="0.5">
      <c r="A12" s="359"/>
      <c r="B12" s="359"/>
      <c r="C12" s="359"/>
      <c r="D12" s="359"/>
      <c r="F12" s="359"/>
      <c r="G12" s="359"/>
      <c r="H12" s="359"/>
      <c r="I12" s="359"/>
      <c r="J12" s="359"/>
    </row>
    <row r="13" spans="1:22" ht="15.75" x14ac:dyDescent="0.5">
      <c r="A13" s="359"/>
      <c r="B13" s="359"/>
      <c r="C13" s="359"/>
      <c r="D13" s="359"/>
      <c r="E13" s="359"/>
      <c r="F13" s="359"/>
      <c r="G13" s="359"/>
      <c r="H13" s="359"/>
      <c r="I13" s="359"/>
      <c r="J13" s="359"/>
    </row>
    <row r="14" spans="1:22" ht="15.75" x14ac:dyDescent="0.5">
      <c r="A14" s="603" t="s">
        <v>234</v>
      </c>
      <c r="B14" s="604"/>
      <c r="C14" s="604"/>
      <c r="D14" s="604"/>
      <c r="E14" s="604"/>
      <c r="F14" s="604"/>
      <c r="G14" s="604"/>
      <c r="H14" s="604"/>
      <c r="I14" s="604"/>
      <c r="J14" s="605"/>
    </row>
    <row r="15" spans="1:22" ht="15.75" x14ac:dyDescent="0.5">
      <c r="A15" s="381"/>
      <c r="B15" s="390" t="s">
        <v>198</v>
      </c>
      <c r="C15" s="376" t="s">
        <v>106</v>
      </c>
      <c r="D15" s="376" t="s">
        <v>108</v>
      </c>
      <c r="E15" s="376" t="s">
        <v>110</v>
      </c>
      <c r="F15" s="376" t="s">
        <v>112</v>
      </c>
      <c r="G15" s="616" t="s">
        <v>239</v>
      </c>
      <c r="H15" s="616"/>
      <c r="I15" s="606" t="s">
        <v>255</v>
      </c>
      <c r="J15" s="607"/>
    </row>
    <row r="16" spans="1:22" ht="15.75" x14ac:dyDescent="0.5">
      <c r="A16" s="382"/>
      <c r="B16" s="391">
        <f>H52</f>
        <v>0.28739999999999999</v>
      </c>
      <c r="C16" s="383">
        <f>D155</f>
        <v>0.23059976735563331</v>
      </c>
      <c r="D16" s="383">
        <f t="shared" ref="D16:F16" si="0">E155</f>
        <v>0</v>
      </c>
      <c r="E16" s="383">
        <f t="shared" si="0"/>
        <v>-3.4005010578048556E-2</v>
      </c>
      <c r="F16" s="383">
        <f t="shared" si="0"/>
        <v>0.69357835241049259</v>
      </c>
      <c r="G16" s="617">
        <f>C16+D16+E16+F16</f>
        <v>0.89017310918807735</v>
      </c>
      <c r="H16" s="618"/>
      <c r="I16" s="608">
        <f>H158</f>
        <v>0.76579466987411815</v>
      </c>
      <c r="J16" s="609"/>
    </row>
    <row r="17" spans="1:10" ht="15.75" x14ac:dyDescent="0.5">
      <c r="A17" s="364"/>
      <c r="B17" s="370"/>
      <c r="C17" s="364"/>
      <c r="D17" s="364"/>
      <c r="E17" s="364"/>
      <c r="F17" s="364"/>
      <c r="G17" s="364"/>
      <c r="H17" s="364"/>
      <c r="I17" s="364"/>
      <c r="J17" s="364"/>
    </row>
    <row r="18" spans="1:10" ht="15.75" customHeight="1" x14ac:dyDescent="0.45">
      <c r="A18" s="625" t="s">
        <v>235</v>
      </c>
      <c r="B18" s="626"/>
      <c r="C18" s="626"/>
      <c r="D18" s="626"/>
      <c r="E18" s="626"/>
      <c r="F18" s="626"/>
      <c r="G18" s="626"/>
      <c r="H18" s="626"/>
      <c r="I18" s="626"/>
      <c r="J18" s="627"/>
    </row>
    <row r="19" spans="1:10" ht="15.75" customHeight="1" x14ac:dyDescent="0.45">
      <c r="A19" s="610"/>
      <c r="B19" s="611"/>
      <c r="C19" s="611"/>
      <c r="D19" s="611"/>
      <c r="E19" s="611"/>
      <c r="F19" s="611"/>
      <c r="G19" s="611"/>
      <c r="H19" s="611"/>
      <c r="I19" s="611"/>
      <c r="J19" s="612"/>
    </row>
    <row r="20" spans="1:10" ht="14.25" customHeight="1" x14ac:dyDescent="0.45">
      <c r="A20" s="610" t="s">
        <v>236</v>
      </c>
      <c r="B20" s="611"/>
      <c r="C20" s="611"/>
      <c r="D20" s="611"/>
      <c r="E20" s="611"/>
      <c r="F20" s="611"/>
      <c r="G20" s="611"/>
      <c r="H20" s="611"/>
      <c r="I20" s="611"/>
      <c r="J20" s="612"/>
    </row>
    <row r="21" spans="1:10" ht="14.25" customHeight="1" x14ac:dyDescent="0.45">
      <c r="A21" s="610"/>
      <c r="B21" s="611"/>
      <c r="C21" s="611"/>
      <c r="D21" s="611"/>
      <c r="E21" s="611"/>
      <c r="F21" s="611"/>
      <c r="G21" s="611"/>
      <c r="H21" s="611"/>
      <c r="I21" s="611"/>
      <c r="J21" s="612"/>
    </row>
    <row r="22" spans="1:10" ht="15.75" customHeight="1" x14ac:dyDescent="0.45">
      <c r="A22" s="610"/>
      <c r="B22" s="611"/>
      <c r="C22" s="611"/>
      <c r="D22" s="611"/>
      <c r="E22" s="611"/>
      <c r="F22" s="611"/>
      <c r="G22" s="611"/>
      <c r="H22" s="611"/>
      <c r="I22" s="611"/>
      <c r="J22" s="612"/>
    </row>
    <row r="23" spans="1:10" x14ac:dyDescent="0.45">
      <c r="A23" s="610" t="s">
        <v>237</v>
      </c>
      <c r="B23" s="611"/>
      <c r="C23" s="611"/>
      <c r="D23" s="611"/>
      <c r="E23" s="611"/>
      <c r="F23" s="611"/>
      <c r="G23" s="611"/>
      <c r="H23" s="611"/>
      <c r="I23" s="611"/>
      <c r="J23" s="612"/>
    </row>
    <row r="24" spans="1:10" x14ac:dyDescent="0.45">
      <c r="A24" s="610"/>
      <c r="B24" s="611"/>
      <c r="C24" s="611"/>
      <c r="D24" s="611"/>
      <c r="E24" s="611"/>
      <c r="F24" s="611"/>
      <c r="G24" s="611"/>
      <c r="H24" s="611"/>
      <c r="I24" s="611"/>
      <c r="J24" s="612"/>
    </row>
    <row r="25" spans="1:10" x14ac:dyDescent="0.45">
      <c r="A25" s="610"/>
      <c r="B25" s="611"/>
      <c r="C25" s="611"/>
      <c r="D25" s="611"/>
      <c r="E25" s="611"/>
      <c r="F25" s="611"/>
      <c r="G25" s="611"/>
      <c r="H25" s="611"/>
      <c r="I25" s="611"/>
      <c r="J25" s="612"/>
    </row>
    <row r="26" spans="1:10" x14ac:dyDescent="0.45">
      <c r="A26" s="610" t="s">
        <v>238</v>
      </c>
      <c r="B26" s="611"/>
      <c r="C26" s="611"/>
      <c r="D26" s="611"/>
      <c r="E26" s="611"/>
      <c r="F26" s="611"/>
      <c r="G26" s="611"/>
      <c r="H26" s="611"/>
      <c r="I26" s="611"/>
      <c r="J26" s="612"/>
    </row>
    <row r="27" spans="1:10" x14ac:dyDescent="0.45">
      <c r="A27" s="610"/>
      <c r="B27" s="611"/>
      <c r="C27" s="611"/>
      <c r="D27" s="611"/>
      <c r="E27" s="611"/>
      <c r="F27" s="611"/>
      <c r="G27" s="611"/>
      <c r="H27" s="611"/>
      <c r="I27" s="611"/>
      <c r="J27" s="612"/>
    </row>
    <row r="28" spans="1:10" x14ac:dyDescent="0.45">
      <c r="A28" s="613"/>
      <c r="B28" s="614"/>
      <c r="C28" s="614"/>
      <c r="D28" s="614"/>
      <c r="E28" s="614"/>
      <c r="F28" s="614"/>
      <c r="G28" s="614"/>
      <c r="H28" s="614"/>
      <c r="I28" s="614"/>
      <c r="J28" s="615"/>
    </row>
    <row r="29" spans="1:10" x14ac:dyDescent="0.45">
      <c r="A29" s="625" t="s">
        <v>240</v>
      </c>
      <c r="B29" s="626"/>
      <c r="C29" s="626"/>
      <c r="D29" s="626"/>
      <c r="E29" s="626"/>
      <c r="F29" s="626"/>
      <c r="G29" s="626"/>
      <c r="H29" s="626"/>
      <c r="I29" s="626"/>
      <c r="J29" s="627"/>
    </row>
    <row r="30" spans="1:10" x14ac:dyDescent="0.45">
      <c r="A30" s="610"/>
      <c r="B30" s="611"/>
      <c r="C30" s="611"/>
      <c r="D30" s="611"/>
      <c r="E30" s="611"/>
      <c r="F30" s="611"/>
      <c r="G30" s="611"/>
      <c r="H30" s="611"/>
      <c r="I30" s="611"/>
      <c r="J30" s="612"/>
    </row>
    <row r="31" spans="1:10" ht="15.75" customHeight="1" x14ac:dyDescent="0.45">
      <c r="A31" s="613"/>
      <c r="B31" s="614"/>
      <c r="C31" s="614"/>
      <c r="D31" s="614"/>
      <c r="E31" s="614"/>
      <c r="F31" s="614"/>
      <c r="G31" s="614"/>
      <c r="H31" s="614"/>
      <c r="I31" s="614"/>
      <c r="J31" s="615"/>
    </row>
    <row r="32" spans="1:10" ht="15.75" customHeight="1" x14ac:dyDescent="0.45">
      <c r="A32" s="619" t="s">
        <v>242</v>
      </c>
      <c r="B32" s="620"/>
      <c r="C32" s="620"/>
      <c r="D32" s="620"/>
      <c r="E32" s="620"/>
      <c r="F32" s="620"/>
      <c r="G32" s="620"/>
      <c r="H32" s="620"/>
      <c r="I32" s="620"/>
      <c r="J32" s="621"/>
    </row>
    <row r="33" spans="1:11" ht="15.75" customHeight="1" x14ac:dyDescent="0.45">
      <c r="A33" s="622"/>
      <c r="B33" s="623"/>
      <c r="C33" s="623"/>
      <c r="D33" s="623"/>
      <c r="E33" s="623"/>
      <c r="F33" s="623"/>
      <c r="G33" s="623"/>
      <c r="H33" s="623"/>
      <c r="I33" s="623"/>
      <c r="J33" s="624"/>
    </row>
    <row r="34" spans="1:11" ht="15.75" x14ac:dyDescent="0.5">
      <c r="A34" s="376"/>
      <c r="B34" s="376"/>
      <c r="C34" s="376"/>
      <c r="D34" s="376"/>
      <c r="E34" s="376"/>
      <c r="F34" s="376"/>
      <c r="G34" s="376"/>
      <c r="H34" s="376"/>
      <c r="I34" s="376"/>
      <c r="J34" s="376"/>
    </row>
    <row r="35" spans="1:11" ht="18" x14ac:dyDescent="0.45">
      <c r="A35" s="602" t="s">
        <v>241</v>
      </c>
      <c r="B35" s="602"/>
      <c r="C35" s="602"/>
      <c r="D35" s="602"/>
      <c r="E35" s="602"/>
      <c r="F35" s="602"/>
      <c r="G35" s="602"/>
      <c r="H35" s="602"/>
      <c r="I35" s="602"/>
      <c r="J35" s="602"/>
    </row>
    <row r="37" spans="1:11" x14ac:dyDescent="0.45">
      <c r="A37" s="687" t="s">
        <v>40</v>
      </c>
      <c r="B37" s="688"/>
      <c r="C37" s="688"/>
      <c r="D37" s="688"/>
      <c r="E37" s="688"/>
      <c r="F37" s="688"/>
      <c r="G37" s="689"/>
      <c r="H37" s="690"/>
      <c r="I37" s="63"/>
      <c r="J37" s="63"/>
      <c r="K37" s="64"/>
    </row>
    <row r="38" spans="1:11" x14ac:dyDescent="0.45">
      <c r="A38" s="662">
        <f>'DPNK-Stamm'!B2</f>
        <v>46006</v>
      </c>
      <c r="B38" s="663"/>
      <c r="C38" s="257"/>
      <c r="D38" s="257"/>
      <c r="E38" s="258" t="s">
        <v>81</v>
      </c>
      <c r="F38" s="259" t="s">
        <v>83</v>
      </c>
      <c r="G38" s="43"/>
      <c r="H38" s="227" t="s">
        <v>19</v>
      </c>
      <c r="I38" s="63"/>
      <c r="J38" s="63"/>
      <c r="K38" s="64"/>
    </row>
    <row r="39" spans="1:11" x14ac:dyDescent="0.45">
      <c r="A39" s="628" t="str">
        <f>'DPNK-Stamm'!A4</f>
        <v>Arbeitslosenversicherung</v>
      </c>
      <c r="B39" s="629"/>
      <c r="C39" s="629"/>
      <c r="D39" s="629"/>
      <c r="E39" s="629"/>
      <c r="F39" s="630"/>
      <c r="G39" s="268" t="s">
        <v>81</v>
      </c>
      <c r="H39" s="224">
        <f>IF(G39=$E$38,'DPNK-Stamm'!H4,"")</f>
        <v>2.9499999999999998E-2</v>
      </c>
      <c r="I39" s="63"/>
      <c r="J39" s="63"/>
      <c r="K39" s="64"/>
    </row>
    <row r="40" spans="1:11" x14ac:dyDescent="0.45">
      <c r="A40" s="628" t="str">
        <f>'DPNK-Stamm'!A5</f>
        <v>Zuschlag Insolvenzentgeltsicherung</v>
      </c>
      <c r="B40" s="629"/>
      <c r="C40" s="629"/>
      <c r="D40" s="629"/>
      <c r="E40" s="629"/>
      <c r="F40" s="630"/>
      <c r="G40" s="269" t="s">
        <v>81</v>
      </c>
      <c r="H40" s="225">
        <f>IF(G40=$E$38,'DPNK-Stamm'!H5,"")</f>
        <v>1E-3</v>
      </c>
      <c r="I40" s="63"/>
      <c r="J40" s="63"/>
      <c r="K40" s="64"/>
    </row>
    <row r="41" spans="1:11" x14ac:dyDescent="0.45">
      <c r="A41" s="628" t="str">
        <f>'DPNK-Stamm'!A6</f>
        <v>Pensionsversicherung ASVG</v>
      </c>
      <c r="B41" s="629"/>
      <c r="C41" s="629"/>
      <c r="D41" s="629"/>
      <c r="E41" s="629"/>
      <c r="F41" s="630"/>
      <c r="G41" s="269" t="s">
        <v>81</v>
      </c>
      <c r="H41" s="225">
        <f>IF(G41=$E$38,'DPNK-Stamm'!H6,"")</f>
        <v>0.1255</v>
      </c>
      <c r="I41" s="63"/>
      <c r="J41" s="63"/>
      <c r="K41" s="64"/>
    </row>
    <row r="42" spans="1:11" x14ac:dyDescent="0.45">
      <c r="A42" s="628" t="str">
        <f>'DPNK-Stamm'!A7</f>
        <v>Krankenversicherung ASVG</v>
      </c>
      <c r="B42" s="629"/>
      <c r="C42" s="629"/>
      <c r="D42" s="629"/>
      <c r="E42" s="629"/>
      <c r="F42" s="630"/>
      <c r="G42" s="269" t="s">
        <v>81</v>
      </c>
      <c r="H42" s="225">
        <f>IF(G42=$E$38,'DPNK-Stamm'!H7,"")</f>
        <v>3.78E-2</v>
      </c>
      <c r="I42" s="63"/>
      <c r="J42" s="63"/>
      <c r="K42" s="64"/>
    </row>
    <row r="43" spans="1:11" x14ac:dyDescent="0.45">
      <c r="A43" s="628" t="str">
        <f>'DPNK-Stamm'!A8</f>
        <v>Unfallversicherung</v>
      </c>
      <c r="B43" s="629"/>
      <c r="C43" s="629"/>
      <c r="D43" s="629"/>
      <c r="E43" s="629"/>
      <c r="F43" s="630"/>
      <c r="G43" s="269" t="s">
        <v>81</v>
      </c>
      <c r="H43" s="225">
        <f>IF(G43=$E$38,'DPNK-Stamm'!H8,"")</f>
        <v>1.0999999999999999E-2</v>
      </c>
      <c r="I43" s="63"/>
      <c r="J43" s="63"/>
      <c r="K43" s="64"/>
    </row>
    <row r="44" spans="1:11" x14ac:dyDescent="0.45">
      <c r="A44" s="628" t="str">
        <f>'DPNK-Stamm'!A9</f>
        <v>Familienlastenausgleichsfonds (FLAF)</v>
      </c>
      <c r="B44" s="629"/>
      <c r="C44" s="629"/>
      <c r="D44" s="629"/>
      <c r="E44" s="629"/>
      <c r="F44" s="630"/>
      <c r="G44" s="269" t="s">
        <v>81</v>
      </c>
      <c r="H44" s="225">
        <f>IF(G44=$E$38,'DPNK-Stamm'!H9,"")</f>
        <v>3.6999999999999998E-2</v>
      </c>
      <c r="I44" s="63"/>
      <c r="J44" s="63"/>
      <c r="K44" s="64"/>
    </row>
    <row r="45" spans="1:11" x14ac:dyDescent="0.45">
      <c r="A45" s="628" t="str">
        <f>'DPNK-Stamm'!A10</f>
        <v>DZ zum FLAF (im Mittel; bitte zutreffenden Bundesländerwert eintragen)</v>
      </c>
      <c r="B45" s="629"/>
      <c r="C45" s="629"/>
      <c r="D45" s="629"/>
      <c r="E45" s="629"/>
      <c r="F45" s="630"/>
      <c r="G45" s="269" t="s">
        <v>81</v>
      </c>
      <c r="H45" s="225">
        <f>IF(G45=$E$38,'DPNK-Stamm'!H10,"")</f>
        <v>3.5999999999999999E-3</v>
      </c>
      <c r="I45" s="63"/>
      <c r="J45" s="63"/>
      <c r="K45" s="64"/>
    </row>
    <row r="46" spans="1:11" x14ac:dyDescent="0.45">
      <c r="A46" s="628" t="str">
        <f>'DPNK-Stamm'!A11</f>
        <v>Wohnbauförderungsbeitrag alle BL o. Wien</v>
      </c>
      <c r="B46" s="629"/>
      <c r="C46" s="629"/>
      <c r="D46" s="629"/>
      <c r="E46" s="629"/>
      <c r="F46" s="630"/>
      <c r="G46" s="269" t="s">
        <v>81</v>
      </c>
      <c r="H46" s="225">
        <f>IF(G46=$E$38,'DPNK-Stamm'!H11,"")</f>
        <v>5.0000000000000001E-3</v>
      </c>
      <c r="I46" s="63"/>
      <c r="J46" s="63"/>
      <c r="K46" s="64"/>
    </row>
    <row r="47" spans="1:11" x14ac:dyDescent="0.45">
      <c r="A47" s="628" t="str">
        <f>'DPNK-Stamm'!A12</f>
        <v>Schlechtwetterentschädigungsbeitrag</v>
      </c>
      <c r="B47" s="629"/>
      <c r="C47" s="629"/>
      <c r="D47" s="629"/>
      <c r="E47" s="629"/>
      <c r="F47" s="630"/>
      <c r="G47" s="269" t="s">
        <v>81</v>
      </c>
      <c r="H47" s="225">
        <f>IF(G47=$E$38,'DPNK-Stamm'!H12,"")</f>
        <v>7.0000000000000001E-3</v>
      </c>
      <c r="I47" s="63"/>
      <c r="J47" s="63"/>
      <c r="K47" s="64"/>
    </row>
    <row r="48" spans="1:11" x14ac:dyDescent="0.45">
      <c r="A48" s="628" t="str">
        <f>'DPNK-Stamm'!A13</f>
        <v>Kommunalsteuer</v>
      </c>
      <c r="B48" s="629"/>
      <c r="C48" s="629"/>
      <c r="D48" s="629"/>
      <c r="E48" s="629"/>
      <c r="F48" s="630"/>
      <c r="G48" s="269" t="s">
        <v>81</v>
      </c>
      <c r="H48" s="225">
        <f>IF(G48=$E$38,'DPNK-Stamm'!H13,"")</f>
        <v>0.03</v>
      </c>
      <c r="I48" s="63"/>
      <c r="J48" s="63"/>
      <c r="K48" s="64"/>
    </row>
    <row r="49" spans="1:22" x14ac:dyDescent="0.45">
      <c r="A49" s="628" t="str">
        <f>'DPNK-Stamm'!A14</f>
        <v>Abfertigung-Neu (Betriebl. Mitarbeitervorsorge)</v>
      </c>
      <c r="B49" s="629"/>
      <c r="C49" s="629"/>
      <c r="D49" s="629"/>
      <c r="E49" s="629"/>
      <c r="F49" s="630"/>
      <c r="G49" s="456" t="s">
        <v>83</v>
      </c>
      <c r="H49" s="225" t="str">
        <f>IF(G49=$E$38,'DPNK-Stamm'!H14,"")</f>
        <v/>
      </c>
      <c r="I49" s="63"/>
      <c r="J49" s="63"/>
      <c r="K49" s="64"/>
      <c r="R49" s="454" t="s">
        <v>307</v>
      </c>
      <c r="S49" s="454"/>
      <c r="T49" s="454"/>
      <c r="U49" s="454"/>
      <c r="V49" s="454"/>
    </row>
    <row r="50" spans="1:22" x14ac:dyDescent="0.45">
      <c r="A50" s="628" t="str">
        <f>'DPNK-Stamm'!A15</f>
        <v>frei</v>
      </c>
      <c r="B50" s="629"/>
      <c r="C50" s="629"/>
      <c r="D50" s="629"/>
      <c r="E50" s="629"/>
      <c r="F50" s="630"/>
      <c r="G50" s="269" t="s">
        <v>83</v>
      </c>
      <c r="H50" s="225" t="str">
        <f>IF(G50=$E$38,'DPNK-Stamm'!H15,"")</f>
        <v/>
      </c>
      <c r="I50" s="63"/>
      <c r="J50" s="63"/>
      <c r="K50" s="64"/>
    </row>
    <row r="51" spans="1:22" x14ac:dyDescent="0.45">
      <c r="A51" s="628" t="str">
        <f>'DPNK-Stamm'!A16</f>
        <v>frei</v>
      </c>
      <c r="B51" s="629"/>
      <c r="C51" s="629"/>
      <c r="D51" s="629"/>
      <c r="E51" s="629"/>
      <c r="F51" s="630"/>
      <c r="G51" s="269" t="s">
        <v>83</v>
      </c>
      <c r="H51" s="225" t="str">
        <f>IF(G51=$E$38,'DPNK-Stamm'!H16,"")</f>
        <v/>
      </c>
      <c r="I51" s="63"/>
      <c r="J51" s="63"/>
      <c r="K51" s="64"/>
    </row>
    <row r="52" spans="1:22" x14ac:dyDescent="0.45">
      <c r="A52" s="184" t="s">
        <v>41</v>
      </c>
      <c r="B52" s="101"/>
      <c r="C52" s="101"/>
      <c r="D52" s="101"/>
      <c r="E52" s="101"/>
      <c r="F52" s="101"/>
      <c r="G52" s="101"/>
      <c r="H52" s="228">
        <f>SUM(H39:H51)</f>
        <v>0.28739999999999999</v>
      </c>
      <c r="I52" s="63"/>
      <c r="J52" s="63"/>
      <c r="K52" s="64"/>
    </row>
    <row r="53" spans="1:22" x14ac:dyDescent="0.45">
      <c r="A53" s="645"/>
      <c r="B53" s="645"/>
      <c r="C53" s="645"/>
      <c r="D53" s="645"/>
      <c r="E53" s="645"/>
      <c r="F53" s="645"/>
      <c r="G53" s="645"/>
      <c r="H53" s="645"/>
      <c r="I53" s="63"/>
      <c r="J53" s="63"/>
      <c r="K53" s="64"/>
    </row>
    <row r="54" spans="1:22" x14ac:dyDescent="0.45">
      <c r="A54" s="600" t="str">
        <f>'DPNK-Stamm'!A20</f>
        <v>DPNK auf laufendes Entgelt</v>
      </c>
      <c r="B54" s="601"/>
      <c r="C54" s="601"/>
      <c r="D54" s="601"/>
      <c r="E54" s="601"/>
      <c r="F54" s="601"/>
      <c r="G54" s="601"/>
      <c r="H54" s="228">
        <f>H52</f>
        <v>0.28739999999999999</v>
      </c>
      <c r="I54" s="63"/>
      <c r="J54" s="63"/>
      <c r="K54" s="64"/>
    </row>
    <row r="55" spans="1:22" x14ac:dyDescent="0.45">
      <c r="A55" s="631" t="str">
        <f>'DPNK-Stamm'!A21</f>
        <v>abzüglich Wohnbauförderungsbeitrag</v>
      </c>
      <c r="B55" s="632"/>
      <c r="C55" s="632"/>
      <c r="D55" s="632"/>
      <c r="E55" s="632"/>
      <c r="F55" s="632"/>
      <c r="G55" s="632"/>
      <c r="H55" s="69">
        <f>'DPNK-Stamm'!H21</f>
        <v>-5.0000000000000001E-3</v>
      </c>
      <c r="I55" s="63"/>
      <c r="J55" s="63"/>
      <c r="K55" s="64"/>
    </row>
    <row r="56" spans="1:22" hidden="1" x14ac:dyDescent="0.45">
      <c r="A56" s="651">
        <f>'DPNK-Stamm'!A22</f>
        <v>0</v>
      </c>
      <c r="B56" s="652"/>
      <c r="C56" s="652"/>
      <c r="D56" s="652"/>
      <c r="E56" s="652"/>
      <c r="F56" s="652"/>
      <c r="G56" s="263"/>
      <c r="H56" s="68">
        <f>'DPNK-Stamm'!H22</f>
        <v>0</v>
      </c>
      <c r="I56" s="63"/>
      <c r="J56" s="63"/>
      <c r="K56" s="64"/>
    </row>
    <row r="57" spans="1:22" x14ac:dyDescent="0.45">
      <c r="A57" s="646" t="str">
        <f>'DPNK-Stamm'!A23</f>
        <v>Direkte Personalnebenkosten auf Sonderzahlungen</v>
      </c>
      <c r="B57" s="647"/>
      <c r="C57" s="647"/>
      <c r="D57" s="647"/>
      <c r="E57" s="647"/>
      <c r="F57" s="647"/>
      <c r="G57" s="647"/>
      <c r="H57" s="67">
        <f>SUM(H54:H56)</f>
        <v>0.28239999999999998</v>
      </c>
      <c r="I57" s="63"/>
      <c r="J57" s="63"/>
      <c r="K57" s="64"/>
    </row>
    <row r="58" spans="1:22" x14ac:dyDescent="0.45">
      <c r="A58" s="325" t="str">
        <f>'DPNK-Stamm'!A24</f>
        <v>Mittelwert</v>
      </c>
      <c r="B58" s="326"/>
      <c r="C58" s="326"/>
      <c r="D58" s="326"/>
      <c r="E58" s="326"/>
      <c r="F58" s="326"/>
      <c r="G58" s="326"/>
      <c r="H58" s="228">
        <f>(H52+H57)/2</f>
        <v>0.28489999999999999</v>
      </c>
      <c r="I58" s="63"/>
      <c r="J58" s="63"/>
      <c r="K58" s="64"/>
    </row>
    <row r="59" spans="1:22" x14ac:dyDescent="0.45">
      <c r="A59" s="63"/>
      <c r="B59" s="63"/>
      <c r="C59" s="63"/>
      <c r="D59" s="63"/>
      <c r="E59" s="63"/>
      <c r="F59" s="63"/>
      <c r="G59" s="63"/>
      <c r="H59" s="63"/>
      <c r="I59" s="63"/>
      <c r="J59" s="63"/>
      <c r="K59" s="64"/>
    </row>
    <row r="60" spans="1:22" ht="18" x14ac:dyDescent="0.45">
      <c r="A60" s="685" t="s">
        <v>1</v>
      </c>
      <c r="B60" s="686"/>
      <c r="C60" s="686"/>
      <c r="D60" s="686"/>
      <c r="E60" s="686"/>
      <c r="F60" s="686"/>
      <c r="G60" s="73" t="s">
        <v>2</v>
      </c>
      <c r="H60" s="648" t="s">
        <v>43</v>
      </c>
      <c r="I60" s="63"/>
      <c r="J60" s="63"/>
      <c r="K60" s="64"/>
    </row>
    <row r="61" spans="1:22" x14ac:dyDescent="0.45">
      <c r="A61" s="74" t="s">
        <v>4</v>
      </c>
      <c r="B61" s="75"/>
      <c r="C61" s="75"/>
      <c r="D61" s="75"/>
      <c r="E61" s="76"/>
      <c r="F61" s="76"/>
      <c r="G61" s="77">
        <v>365.25</v>
      </c>
      <c r="H61" s="649"/>
      <c r="I61" s="63"/>
      <c r="J61" s="63"/>
      <c r="K61" s="64"/>
    </row>
    <row r="62" spans="1:22" x14ac:dyDescent="0.45">
      <c r="A62" s="78" t="s">
        <v>5</v>
      </c>
      <c r="B62" s="79"/>
      <c r="C62" s="79"/>
      <c r="D62" s="79"/>
      <c r="E62" s="80"/>
      <c r="F62" s="80"/>
      <c r="G62" s="81">
        <f>-G61/7*2</f>
        <v>-104.35714285714286</v>
      </c>
      <c r="H62" s="82"/>
      <c r="I62" s="63"/>
      <c r="J62" s="63"/>
      <c r="K62" s="64"/>
    </row>
    <row r="63" spans="1:22" x14ac:dyDescent="0.45">
      <c r="A63" s="83" t="s">
        <v>7</v>
      </c>
      <c r="B63" s="75"/>
      <c r="C63" s="75"/>
      <c r="D63" s="75"/>
      <c r="E63" s="76"/>
      <c r="F63" s="76"/>
      <c r="G63" s="84">
        <f>SUM(G61:G62)</f>
        <v>260.89285714285711</v>
      </c>
      <c r="H63" s="82"/>
      <c r="I63" s="63"/>
      <c r="J63" s="63"/>
      <c r="K63" s="64"/>
    </row>
    <row r="64" spans="1:22" x14ac:dyDescent="0.45">
      <c r="A64" s="85" t="s">
        <v>44</v>
      </c>
      <c r="B64" s="86"/>
      <c r="C64" s="86"/>
      <c r="D64" s="86"/>
      <c r="E64" s="63"/>
      <c r="F64" s="63"/>
      <c r="G64" s="87">
        <v>-10.43</v>
      </c>
      <c r="H64" s="650">
        <f>-(G64+G65)</f>
        <v>11.144285714285713</v>
      </c>
      <c r="I64" s="63"/>
      <c r="J64" s="63"/>
      <c r="K64" s="64"/>
    </row>
    <row r="65" spans="1:11" x14ac:dyDescent="0.45">
      <c r="A65" s="85" t="s">
        <v>292</v>
      </c>
      <c r="B65" s="86"/>
      <c r="C65" s="86"/>
      <c r="D65" s="88"/>
      <c r="E65" s="63"/>
      <c r="F65" s="410">
        <v>0.5</v>
      </c>
      <c r="G65" s="87">
        <f>-2*5/7*F65</f>
        <v>-0.7142857142857143</v>
      </c>
      <c r="H65" s="650"/>
      <c r="I65" s="63"/>
      <c r="J65" s="63"/>
      <c r="K65" s="64"/>
    </row>
    <row r="66" spans="1:11" x14ac:dyDescent="0.45">
      <c r="A66" s="85" t="s">
        <v>45</v>
      </c>
      <c r="B66" s="86"/>
      <c r="C66" s="705"/>
      <c r="D66" s="706"/>
      <c r="E66" s="63"/>
      <c r="F66" s="63"/>
      <c r="G66" s="87"/>
      <c r="H66" s="89"/>
      <c r="I66" s="63"/>
      <c r="J66" s="63"/>
      <c r="K66" s="64"/>
    </row>
    <row r="67" spans="1:11" ht="14.25" customHeight="1" x14ac:dyDescent="0.45">
      <c r="A67" s="90"/>
      <c r="B67" s="91">
        <v>5</v>
      </c>
      <c r="C67" s="707">
        <v>5</v>
      </c>
      <c r="D67" s="707"/>
      <c r="E67" s="154">
        <v>0.85</v>
      </c>
      <c r="G67" s="87">
        <f>-5*B67*E67</f>
        <v>-21.25</v>
      </c>
      <c r="H67" s="650">
        <f>-(G67+G68)</f>
        <v>25.75</v>
      </c>
      <c r="J67" s="63"/>
      <c r="K67" s="64"/>
    </row>
    <row r="68" spans="1:11" x14ac:dyDescent="0.45">
      <c r="A68" s="92"/>
      <c r="B68" s="93">
        <v>6</v>
      </c>
      <c r="C68" s="707">
        <v>5</v>
      </c>
      <c r="D68" s="707"/>
      <c r="E68" s="94">
        <f>1-E67</f>
        <v>0.15000000000000002</v>
      </c>
      <c r="G68" s="81">
        <f>-5*B68*E68</f>
        <v>-4.5000000000000009</v>
      </c>
      <c r="H68" s="650"/>
      <c r="J68" s="63"/>
      <c r="K68" s="64"/>
    </row>
    <row r="69" spans="1:11" x14ac:dyDescent="0.45">
      <c r="A69" s="83" t="s">
        <v>14</v>
      </c>
      <c r="B69" s="104"/>
      <c r="C69" s="75"/>
      <c r="D69" s="75"/>
      <c r="E69" s="76"/>
      <c r="F69" s="76"/>
      <c r="G69" s="84">
        <f>SUM(G63:G68)</f>
        <v>223.99857142857138</v>
      </c>
      <c r="H69" s="89"/>
      <c r="I69" s="63"/>
      <c r="J69" s="63"/>
      <c r="K69" s="64"/>
    </row>
    <row r="70" spans="1:11" x14ac:dyDescent="0.45">
      <c r="A70" s="95" t="s">
        <v>276</v>
      </c>
      <c r="B70" s="86"/>
      <c r="C70" s="86"/>
      <c r="D70" s="86"/>
      <c r="E70" s="63"/>
      <c r="F70" s="63"/>
      <c r="G70" s="96">
        <v>-11</v>
      </c>
      <c r="H70" s="650">
        <f>-(G70+G71)</f>
        <v>13.5</v>
      </c>
      <c r="I70" s="63"/>
      <c r="J70" s="63"/>
      <c r="K70" s="64"/>
    </row>
    <row r="71" spans="1:11" x14ac:dyDescent="0.45">
      <c r="A71" s="97" t="s">
        <v>277</v>
      </c>
      <c r="B71" s="79"/>
      <c r="C71" s="79"/>
      <c r="D71" s="79"/>
      <c r="E71" s="80"/>
      <c r="F71" s="80"/>
      <c r="G71" s="96">
        <v>-2.5</v>
      </c>
      <c r="H71" s="650"/>
      <c r="I71" s="63"/>
      <c r="J71" s="63"/>
      <c r="K71" s="64"/>
    </row>
    <row r="72" spans="1:11" x14ac:dyDescent="0.45">
      <c r="A72" s="83" t="s">
        <v>273</v>
      </c>
      <c r="B72" s="104"/>
      <c r="C72" s="75"/>
      <c r="D72" s="75"/>
      <c r="E72" s="76"/>
      <c r="F72" s="76"/>
      <c r="G72" s="98">
        <f>SUM(G69:G71)</f>
        <v>210.49857142857138</v>
      </c>
      <c r="H72" s="89"/>
      <c r="I72" s="63"/>
      <c r="J72" s="63"/>
      <c r="K72" s="64"/>
    </row>
    <row r="73" spans="1:11" x14ac:dyDescent="0.45">
      <c r="A73" s="95" t="s">
        <v>278</v>
      </c>
      <c r="B73" s="86"/>
      <c r="C73" s="86"/>
      <c r="D73" s="86"/>
      <c r="E73" s="63"/>
      <c r="F73" s="63"/>
      <c r="G73" s="96">
        <v>-6.5</v>
      </c>
      <c r="H73" s="99">
        <f>-G73</f>
        <v>6.5</v>
      </c>
      <c r="I73" s="63"/>
      <c r="J73" s="63"/>
      <c r="K73" s="64"/>
    </row>
    <row r="74" spans="1:11" x14ac:dyDescent="0.45">
      <c r="A74" s="20" t="s">
        <v>275</v>
      </c>
      <c r="B74" s="86"/>
      <c r="C74" s="86"/>
      <c r="D74" s="86"/>
      <c r="E74" s="63"/>
      <c r="F74" s="63"/>
      <c r="G74" s="96">
        <v>-7.5</v>
      </c>
      <c r="H74" s="99">
        <f>-G74</f>
        <v>7.5</v>
      </c>
      <c r="I74" s="63"/>
      <c r="J74" s="63"/>
      <c r="K74" s="64"/>
    </row>
    <row r="75" spans="1:11" x14ac:dyDescent="0.45">
      <c r="A75" s="70" t="s">
        <v>274</v>
      </c>
      <c r="B75" s="100"/>
      <c r="C75" s="100"/>
      <c r="D75" s="100"/>
      <c r="E75" s="101"/>
      <c r="F75" s="101"/>
      <c r="G75" s="102">
        <f>SUM(G72:G74)</f>
        <v>196.49857142857138</v>
      </c>
      <c r="H75" s="103">
        <f>SUM(H61:H74)</f>
        <v>64.394285714285715</v>
      </c>
      <c r="I75" s="63"/>
      <c r="J75" s="63"/>
      <c r="K75" s="64"/>
    </row>
    <row r="76" spans="1:11" x14ac:dyDescent="0.45">
      <c r="A76" s="645"/>
      <c r="B76" s="645"/>
      <c r="C76" s="645"/>
      <c r="D76" s="645"/>
      <c r="E76" s="645"/>
      <c r="F76" s="645"/>
      <c r="G76" s="645"/>
      <c r="H76" s="645"/>
      <c r="I76" s="63"/>
      <c r="J76" s="63"/>
      <c r="K76" s="64"/>
    </row>
    <row r="77" spans="1:11" ht="14.25" customHeight="1" x14ac:dyDescent="0.45">
      <c r="A77" s="682" t="s">
        <v>18</v>
      </c>
      <c r="B77" s="683"/>
      <c r="C77" s="683"/>
      <c r="D77" s="683"/>
      <c r="E77" s="683"/>
      <c r="F77" s="684"/>
      <c r="G77" s="76"/>
      <c r="H77" s="76"/>
      <c r="I77" s="76"/>
      <c r="J77" s="107"/>
      <c r="K77" s="597" t="s">
        <v>46</v>
      </c>
    </row>
    <row r="78" spans="1:11" x14ac:dyDescent="0.45">
      <c r="A78" s="459" t="s">
        <v>313</v>
      </c>
      <c r="B78" s="66"/>
      <c r="C78" s="66"/>
      <c r="D78" s="66"/>
      <c r="E78" s="108"/>
      <c r="F78" s="109"/>
      <c r="G78" s="73" t="s">
        <v>17</v>
      </c>
      <c r="H78" s="73" t="s">
        <v>19</v>
      </c>
      <c r="I78" s="110" t="s">
        <v>48</v>
      </c>
      <c r="J78" s="111" t="s">
        <v>49</v>
      </c>
      <c r="K78" s="598"/>
    </row>
    <row r="79" spans="1:11" x14ac:dyDescent="0.45">
      <c r="A79" s="112"/>
      <c r="B79" s="113"/>
      <c r="C79" s="113"/>
      <c r="D79" s="113"/>
      <c r="E79" s="114"/>
      <c r="F79" s="114"/>
      <c r="G79" s="115"/>
      <c r="H79" s="115"/>
      <c r="I79" s="116"/>
      <c r="J79" s="117"/>
      <c r="K79" s="598"/>
    </row>
    <row r="80" spans="1:11" x14ac:dyDescent="0.45">
      <c r="A80" s="118" t="s">
        <v>50</v>
      </c>
      <c r="B80" s="114"/>
      <c r="C80" s="114"/>
      <c r="D80" s="114"/>
      <c r="E80" s="114"/>
      <c r="F80" s="114"/>
      <c r="G80" s="119">
        <f>G75</f>
        <v>196.49857142857138</v>
      </c>
      <c r="H80" s="120">
        <f>G80/G80</f>
        <v>1</v>
      </c>
      <c r="I80" s="121">
        <f>H$52</f>
        <v>0.28739999999999999</v>
      </c>
      <c r="J80" s="122">
        <f>H80*(1+I80)</f>
        <v>1.2873999999999999</v>
      </c>
      <c r="K80" s="598"/>
    </row>
    <row r="81" spans="1:17" x14ac:dyDescent="0.45">
      <c r="A81" s="118" t="s">
        <v>51</v>
      </c>
      <c r="B81" s="86"/>
      <c r="C81" s="86"/>
      <c r="D81" s="86"/>
      <c r="E81" s="86"/>
      <c r="F81" s="86"/>
      <c r="G81" s="123"/>
      <c r="H81" s="124"/>
      <c r="I81" s="121"/>
      <c r="J81" s="125"/>
      <c r="K81" s="598"/>
    </row>
    <row r="82" spans="1:17" x14ac:dyDescent="0.45">
      <c r="A82" s="126" t="s">
        <v>52</v>
      </c>
      <c r="B82" s="86"/>
      <c r="C82" s="86"/>
      <c r="D82" s="86"/>
      <c r="E82" s="86"/>
      <c r="F82" s="86"/>
      <c r="G82" s="123"/>
      <c r="H82" s="124"/>
      <c r="I82" s="121"/>
      <c r="J82" s="125"/>
      <c r="K82" s="599"/>
    </row>
    <row r="83" spans="1:17" x14ac:dyDescent="0.45">
      <c r="A83" s="127"/>
      <c r="B83" s="86" t="s">
        <v>53</v>
      </c>
      <c r="C83" s="86"/>
      <c r="D83" s="86"/>
      <c r="E83" s="86"/>
      <c r="F83" s="86"/>
      <c r="G83" s="123">
        <f>H64</f>
        <v>11.144285714285713</v>
      </c>
      <c r="H83" s="124">
        <f>G83/G$80</f>
        <v>5.6714334528059102E-2</v>
      </c>
      <c r="I83" s="121">
        <f t="shared" ref="I83:I85" si="1">H$52</f>
        <v>0.28739999999999999</v>
      </c>
      <c r="J83" s="122">
        <f>H83*(1+I83)</f>
        <v>7.3014034271423278E-2</v>
      </c>
      <c r="K83" s="128">
        <v>0</v>
      </c>
      <c r="N83" s="288">
        <f>IF($K83=0,$J83,0)</f>
        <v>7.3014034271423278E-2</v>
      </c>
      <c r="O83" s="289">
        <f>IF($K83=1,$J83,0)</f>
        <v>0</v>
      </c>
      <c r="P83" s="289">
        <f>IF($K83=2,$J83,0)</f>
        <v>0</v>
      </c>
      <c r="Q83" s="290">
        <f>IF($K83=3,$J83,0)</f>
        <v>0</v>
      </c>
    </row>
    <row r="84" spans="1:17" x14ac:dyDescent="0.45">
      <c r="A84" s="127"/>
      <c r="B84" s="86" t="s">
        <v>54</v>
      </c>
      <c r="C84" s="86"/>
      <c r="D84" s="86"/>
      <c r="E84" s="86"/>
      <c r="F84" s="86"/>
      <c r="G84" s="123">
        <f>H70</f>
        <v>13.5</v>
      </c>
      <c r="H84" s="124">
        <f t="shared" ref="H84:H85" si="2">G84/G$80</f>
        <v>6.8702789551359902E-2</v>
      </c>
      <c r="I84" s="121">
        <f t="shared" si="1"/>
        <v>0.28739999999999999</v>
      </c>
      <c r="J84" s="122">
        <f t="shared" ref="J84:J85" si="3">H84*(1+I84)</f>
        <v>8.844797126842073E-2</v>
      </c>
      <c r="K84" s="128">
        <v>0</v>
      </c>
      <c r="N84" s="291">
        <f t="shared" ref="N84:N133" si="4">IF($K84=0,$J84,0)</f>
        <v>8.844797126842073E-2</v>
      </c>
      <c r="O84" s="292">
        <f t="shared" ref="O84:O133" si="5">IF($K84=1,$J84,0)</f>
        <v>0</v>
      </c>
      <c r="P84" s="292">
        <f t="shared" ref="P84:P133" si="6">IF($K84=2,$J84,0)</f>
        <v>0</v>
      </c>
      <c r="Q84" s="293">
        <f t="shared" ref="Q84:Q133" si="7">IF($K84=3,$J84,0)</f>
        <v>0</v>
      </c>
    </row>
    <row r="85" spans="1:17" x14ac:dyDescent="0.45">
      <c r="A85" s="127"/>
      <c r="B85" s="88" t="s">
        <v>55</v>
      </c>
      <c r="C85" s="86"/>
      <c r="D85" s="86"/>
      <c r="E85" s="86"/>
      <c r="F85" s="86"/>
      <c r="G85" s="123">
        <f>H74</f>
        <v>7.5</v>
      </c>
      <c r="H85" s="124">
        <f t="shared" si="2"/>
        <v>3.8168216417422164E-2</v>
      </c>
      <c r="I85" s="121">
        <f t="shared" si="1"/>
        <v>0.28739999999999999</v>
      </c>
      <c r="J85" s="122">
        <f t="shared" si="3"/>
        <v>4.9137761815789292E-2</v>
      </c>
      <c r="K85" s="128">
        <v>0</v>
      </c>
      <c r="N85" s="291">
        <f t="shared" si="4"/>
        <v>4.9137761815789292E-2</v>
      </c>
      <c r="O85" s="292">
        <f t="shared" si="5"/>
        <v>0</v>
      </c>
      <c r="P85" s="292">
        <f t="shared" si="6"/>
        <v>0</v>
      </c>
      <c r="Q85" s="293">
        <f t="shared" si="7"/>
        <v>0</v>
      </c>
    </row>
    <row r="86" spans="1:17" x14ac:dyDescent="0.45">
      <c r="A86" s="127"/>
      <c r="B86" s="88" t="s">
        <v>310</v>
      </c>
      <c r="C86" s="86"/>
      <c r="D86" s="86"/>
      <c r="E86" s="86"/>
      <c r="F86" s="86"/>
      <c r="G86" s="123"/>
      <c r="H86" s="124"/>
      <c r="I86" s="121"/>
      <c r="J86" s="122"/>
      <c r="K86" s="128"/>
      <c r="N86" s="291">
        <f t="shared" si="4"/>
        <v>0</v>
      </c>
      <c r="O86" s="292">
        <f t="shared" si="5"/>
        <v>0</v>
      </c>
      <c r="P86" s="292">
        <f t="shared" si="6"/>
        <v>0</v>
      </c>
      <c r="Q86" s="293">
        <f t="shared" si="7"/>
        <v>0</v>
      </c>
    </row>
    <row r="87" spans="1:17" x14ac:dyDescent="0.45">
      <c r="A87" s="127"/>
      <c r="B87" s="86" t="s">
        <v>57</v>
      </c>
      <c r="C87" s="86"/>
      <c r="D87" s="86"/>
      <c r="E87" s="86"/>
      <c r="F87" s="86"/>
      <c r="G87" s="123"/>
      <c r="H87" s="124"/>
      <c r="I87" s="121"/>
      <c r="J87" s="125"/>
      <c r="K87" s="128"/>
      <c r="N87" s="291">
        <f t="shared" si="4"/>
        <v>0</v>
      </c>
      <c r="O87" s="292">
        <f t="shared" si="5"/>
        <v>0</v>
      </c>
      <c r="P87" s="292">
        <f t="shared" si="6"/>
        <v>0</v>
      </c>
      <c r="Q87" s="293">
        <f t="shared" si="7"/>
        <v>0</v>
      </c>
    </row>
    <row r="88" spans="1:17" x14ac:dyDescent="0.45">
      <c r="A88" s="126" t="s">
        <v>58</v>
      </c>
      <c r="B88" s="86"/>
      <c r="C88" s="86"/>
      <c r="D88" s="86"/>
      <c r="E88" s="86"/>
      <c r="F88" s="86"/>
      <c r="G88" s="123"/>
      <c r="H88" s="124"/>
      <c r="I88" s="121"/>
      <c r="J88" s="125"/>
      <c r="K88" s="128"/>
      <c r="N88" s="291">
        <f t="shared" si="4"/>
        <v>0</v>
      </c>
      <c r="O88" s="292">
        <f t="shared" si="5"/>
        <v>0</v>
      </c>
      <c r="P88" s="292">
        <f t="shared" si="6"/>
        <v>0</v>
      </c>
      <c r="Q88" s="293">
        <f t="shared" si="7"/>
        <v>0</v>
      </c>
    </row>
    <row r="89" spans="1:17" x14ac:dyDescent="0.45">
      <c r="A89" s="127"/>
      <c r="B89" s="114" t="s">
        <v>59</v>
      </c>
      <c r="C89" s="86"/>
      <c r="D89" s="86"/>
      <c r="E89" s="86"/>
      <c r="F89" s="86"/>
      <c r="G89" s="123"/>
      <c r="H89" s="124"/>
      <c r="I89" s="121"/>
      <c r="J89" s="125"/>
      <c r="K89" s="128"/>
      <c r="N89" s="291">
        <f t="shared" si="4"/>
        <v>0</v>
      </c>
      <c r="O89" s="292">
        <f t="shared" si="5"/>
        <v>0</v>
      </c>
      <c r="P89" s="292">
        <f t="shared" si="6"/>
        <v>0</v>
      </c>
      <c r="Q89" s="293">
        <f t="shared" si="7"/>
        <v>0</v>
      </c>
    </row>
    <row r="90" spans="1:17" x14ac:dyDescent="0.45">
      <c r="A90" s="127"/>
      <c r="B90" s="86" t="s">
        <v>60</v>
      </c>
      <c r="C90" s="86"/>
      <c r="D90" s="86"/>
      <c r="E90" s="123">
        <f>G63</f>
        <v>260.89285714285711</v>
      </c>
      <c r="F90" s="129" t="s">
        <v>2</v>
      </c>
      <c r="G90" s="63"/>
      <c r="H90" s="63"/>
      <c r="I90" s="121"/>
      <c r="J90" s="125"/>
      <c r="K90" s="128"/>
      <c r="N90" s="291">
        <f t="shared" si="4"/>
        <v>0</v>
      </c>
      <c r="O90" s="292">
        <f t="shared" si="5"/>
        <v>0</v>
      </c>
      <c r="P90" s="292">
        <f t="shared" si="6"/>
        <v>0</v>
      </c>
      <c r="Q90" s="293">
        <f t="shared" si="7"/>
        <v>0</v>
      </c>
    </row>
    <row r="91" spans="1:17" x14ac:dyDescent="0.45">
      <c r="A91" s="127"/>
      <c r="B91" s="86" t="s">
        <v>61</v>
      </c>
      <c r="C91" s="86"/>
      <c r="D91" s="86"/>
      <c r="E91" s="130">
        <f>-H67</f>
        <v>-25.75</v>
      </c>
      <c r="F91" s="131" t="s">
        <v>2</v>
      </c>
      <c r="G91" s="63"/>
      <c r="H91" s="63"/>
      <c r="I91" s="121"/>
      <c r="J91" s="125"/>
      <c r="K91" s="128"/>
      <c r="N91" s="291">
        <f t="shared" si="4"/>
        <v>0</v>
      </c>
      <c r="O91" s="292">
        <f t="shared" si="5"/>
        <v>0</v>
      </c>
      <c r="P91" s="292">
        <f t="shared" si="6"/>
        <v>0</v>
      </c>
      <c r="Q91" s="293">
        <f t="shared" si="7"/>
        <v>0</v>
      </c>
    </row>
    <row r="92" spans="1:17" x14ac:dyDescent="0.45">
      <c r="A92" s="127"/>
      <c r="B92" s="79"/>
      <c r="C92" s="79"/>
      <c r="D92" s="79"/>
      <c r="E92" s="130">
        <f>SUM(E90:E91)</f>
        <v>235.14285714285711</v>
      </c>
      <c r="F92" s="131" t="s">
        <v>2</v>
      </c>
      <c r="G92" s="63"/>
      <c r="H92" s="63"/>
      <c r="I92" s="121"/>
      <c r="J92" s="125"/>
      <c r="K92" s="128"/>
      <c r="N92" s="291">
        <f t="shared" si="4"/>
        <v>0</v>
      </c>
      <c r="O92" s="292">
        <f t="shared" si="5"/>
        <v>0</v>
      </c>
      <c r="P92" s="292">
        <f t="shared" si="6"/>
        <v>0</v>
      </c>
      <c r="Q92" s="293">
        <f t="shared" si="7"/>
        <v>0</v>
      </c>
    </row>
    <row r="93" spans="1:17" x14ac:dyDescent="0.45">
      <c r="A93" s="127"/>
      <c r="B93" s="86" t="s">
        <v>62</v>
      </c>
      <c r="C93" s="86"/>
      <c r="D93" s="86"/>
      <c r="E93" s="123">
        <f>E92/5</f>
        <v>47.028571428571425</v>
      </c>
      <c r="F93" s="129" t="s">
        <v>63</v>
      </c>
      <c r="G93" s="63"/>
      <c r="H93" s="63"/>
      <c r="I93" s="121"/>
      <c r="J93" s="125"/>
      <c r="K93" s="128"/>
      <c r="N93" s="291">
        <f t="shared" si="4"/>
        <v>0</v>
      </c>
      <c r="O93" s="292">
        <f t="shared" si="5"/>
        <v>0</v>
      </c>
      <c r="P93" s="292">
        <f t="shared" si="6"/>
        <v>0</v>
      </c>
      <c r="Q93" s="293">
        <f t="shared" si="7"/>
        <v>0</v>
      </c>
    </row>
    <row r="94" spans="1:17" x14ac:dyDescent="0.45">
      <c r="A94" s="127"/>
      <c r="B94" s="86" t="s">
        <v>64</v>
      </c>
      <c r="C94" s="86"/>
      <c r="D94" s="86"/>
      <c r="E94" s="123">
        <v>11.55</v>
      </c>
      <c r="F94" s="124" t="s">
        <v>65</v>
      </c>
      <c r="G94" s="63"/>
      <c r="H94" s="63"/>
      <c r="I94" s="121"/>
      <c r="J94" s="125"/>
      <c r="K94" s="128"/>
      <c r="N94" s="291">
        <f t="shared" si="4"/>
        <v>0</v>
      </c>
      <c r="O94" s="292">
        <f t="shared" si="5"/>
        <v>0</v>
      </c>
      <c r="P94" s="292">
        <f t="shared" si="6"/>
        <v>0</v>
      </c>
      <c r="Q94" s="293">
        <f t="shared" si="7"/>
        <v>0</v>
      </c>
    </row>
    <row r="95" spans="1:17" x14ac:dyDescent="0.45">
      <c r="A95" s="127"/>
      <c r="B95" s="79" t="s">
        <v>66</v>
      </c>
      <c r="C95" s="79"/>
      <c r="D95" s="79"/>
      <c r="E95" s="130">
        <v>1.2</v>
      </c>
      <c r="F95" s="132"/>
      <c r="G95" s="63"/>
      <c r="H95" s="63"/>
      <c r="I95" s="121"/>
      <c r="J95" s="125"/>
      <c r="K95" s="128"/>
      <c r="N95" s="291">
        <f t="shared" si="4"/>
        <v>0</v>
      </c>
      <c r="O95" s="292">
        <f t="shared" si="5"/>
        <v>0</v>
      </c>
      <c r="P95" s="292">
        <f t="shared" si="6"/>
        <v>0</v>
      </c>
      <c r="Q95" s="293">
        <f t="shared" si="7"/>
        <v>0</v>
      </c>
    </row>
    <row r="96" spans="1:17" x14ac:dyDescent="0.45">
      <c r="A96" s="127"/>
      <c r="B96" s="88" t="s">
        <v>67</v>
      </c>
      <c r="C96" s="86"/>
      <c r="D96" s="86"/>
      <c r="E96" s="123">
        <f>E93*E94*E95</f>
        <v>651.81599999999992</v>
      </c>
      <c r="F96" s="124" t="s">
        <v>65</v>
      </c>
      <c r="G96" s="63"/>
      <c r="H96" s="63"/>
      <c r="I96" s="121"/>
      <c r="J96" s="125"/>
      <c r="K96" s="128"/>
      <c r="N96" s="291">
        <f t="shared" si="4"/>
        <v>0</v>
      </c>
      <c r="O96" s="292">
        <f t="shared" si="5"/>
        <v>0</v>
      </c>
      <c r="P96" s="292">
        <f t="shared" si="6"/>
        <v>0</v>
      </c>
      <c r="Q96" s="293">
        <f t="shared" si="7"/>
        <v>0</v>
      </c>
    </row>
    <row r="97" spans="1:17" x14ac:dyDescent="0.45">
      <c r="A97" s="127"/>
      <c r="B97" s="88" t="s">
        <v>315</v>
      </c>
      <c r="C97" s="86"/>
      <c r="D97" s="460">
        <v>7.8</v>
      </c>
      <c r="E97" s="123">
        <f>E96/D97</f>
        <v>83.566153846153838</v>
      </c>
      <c r="F97" s="129" t="s">
        <v>2</v>
      </c>
      <c r="G97" s="133">
        <f>E97</f>
        <v>83.566153846153838</v>
      </c>
      <c r="H97" s="124">
        <f t="shared" ref="H97" si="8">G97/G$80</f>
        <v>0.42527613935621272</v>
      </c>
      <c r="I97" s="121"/>
      <c r="J97" s="122">
        <f t="shared" ref="J97" si="9">H97*(1+I97)</f>
        <v>0.42527613935621272</v>
      </c>
      <c r="K97" s="128">
        <v>3</v>
      </c>
      <c r="N97" s="291">
        <f t="shared" si="4"/>
        <v>0</v>
      </c>
      <c r="O97" s="292">
        <f t="shared" si="5"/>
        <v>0</v>
      </c>
      <c r="P97" s="292">
        <f t="shared" si="6"/>
        <v>0</v>
      </c>
      <c r="Q97" s="293">
        <f t="shared" si="7"/>
        <v>0.42527613935621272</v>
      </c>
    </row>
    <row r="98" spans="1:17" x14ac:dyDescent="0.45">
      <c r="A98" s="127"/>
      <c r="B98" s="88" t="s">
        <v>69</v>
      </c>
      <c r="C98" s="86"/>
      <c r="D98" s="86"/>
      <c r="F98" s="129"/>
      <c r="G98" s="133"/>
      <c r="H98" s="124"/>
      <c r="I98" s="121"/>
      <c r="J98" s="122"/>
      <c r="K98" s="128"/>
      <c r="N98" s="291">
        <f t="shared" si="4"/>
        <v>0</v>
      </c>
      <c r="O98" s="292">
        <f t="shared" si="5"/>
        <v>0</v>
      </c>
      <c r="P98" s="292">
        <f t="shared" si="6"/>
        <v>0</v>
      </c>
      <c r="Q98" s="293">
        <f t="shared" si="7"/>
        <v>0</v>
      </c>
    </row>
    <row r="99" spans="1:17" x14ac:dyDescent="0.45">
      <c r="A99" s="127"/>
      <c r="B99" s="134">
        <v>0.64934999999999998</v>
      </c>
      <c r="C99" s="135" t="s">
        <v>70</v>
      </c>
      <c r="D99" s="136">
        <f>H97</f>
        <v>0.42527613935621272</v>
      </c>
      <c r="E99" s="137" t="s">
        <v>71</v>
      </c>
      <c r="F99" s="138">
        <f>E67</f>
        <v>0.85</v>
      </c>
      <c r="H99" s="124">
        <f>B99*D99*F99</f>
        <v>0.2347301019273132</v>
      </c>
      <c r="I99" s="121">
        <f>(H52+H57)/2</f>
        <v>0.28489999999999999</v>
      </c>
      <c r="J99" s="122">
        <f>H99*(1+I99)</f>
        <v>0.30160470796640471</v>
      </c>
      <c r="K99" s="128">
        <v>3</v>
      </c>
      <c r="N99" s="291">
        <f t="shared" si="4"/>
        <v>0</v>
      </c>
      <c r="O99" s="292">
        <f t="shared" si="5"/>
        <v>0</v>
      </c>
      <c r="P99" s="292">
        <f t="shared" si="6"/>
        <v>0</v>
      </c>
      <c r="Q99" s="293">
        <f t="shared" si="7"/>
        <v>0.30160470796640471</v>
      </c>
    </row>
    <row r="100" spans="1:17" x14ac:dyDescent="0.45">
      <c r="A100" s="127"/>
      <c r="B100" s="88" t="s">
        <v>72</v>
      </c>
      <c r="C100" s="86"/>
      <c r="D100" s="86"/>
      <c r="F100" s="129"/>
      <c r="G100" s="139"/>
      <c r="H100" s="124"/>
      <c r="I100" s="121"/>
      <c r="J100" s="122"/>
      <c r="K100" s="128"/>
      <c r="N100" s="291">
        <f t="shared" si="4"/>
        <v>0</v>
      </c>
      <c r="O100" s="292">
        <f t="shared" si="5"/>
        <v>0</v>
      </c>
      <c r="P100" s="292">
        <f t="shared" si="6"/>
        <v>0</v>
      </c>
      <c r="Q100" s="293">
        <f t="shared" si="7"/>
        <v>0</v>
      </c>
    </row>
    <row r="101" spans="1:17" x14ac:dyDescent="0.45">
      <c r="A101" s="127"/>
      <c r="B101" s="134">
        <v>0.77922000000000002</v>
      </c>
      <c r="C101" s="135" t="s">
        <v>70</v>
      </c>
      <c r="D101" s="136">
        <f>H97</f>
        <v>0.42527613935621272</v>
      </c>
      <c r="E101" s="137" t="s">
        <v>71</v>
      </c>
      <c r="F101" s="138">
        <f>E68</f>
        <v>0.15000000000000002</v>
      </c>
      <c r="G101" s="139"/>
      <c r="H101" s="132">
        <f>B101*D101*F101</f>
        <v>4.9707550996372217E-2</v>
      </c>
      <c r="I101" s="121">
        <f>I99</f>
        <v>0.28489999999999999</v>
      </c>
      <c r="J101" s="122">
        <f>H101*(1+I101)</f>
        <v>6.3869232275238663E-2</v>
      </c>
      <c r="K101" s="128">
        <v>3</v>
      </c>
      <c r="N101" s="291">
        <f t="shared" si="4"/>
        <v>0</v>
      </c>
      <c r="O101" s="292">
        <f t="shared" si="5"/>
        <v>0</v>
      </c>
      <c r="P101" s="292">
        <f t="shared" si="6"/>
        <v>0</v>
      </c>
      <c r="Q101" s="293">
        <f t="shared" si="7"/>
        <v>6.3869232275238663E-2</v>
      </c>
    </row>
    <row r="102" spans="1:17" x14ac:dyDescent="0.45">
      <c r="A102" s="127"/>
      <c r="B102" s="88" t="s">
        <v>73</v>
      </c>
      <c r="C102" s="86"/>
      <c r="D102" s="86"/>
      <c r="E102" s="123"/>
      <c r="F102" s="129"/>
      <c r="G102" s="133"/>
      <c r="H102" s="124">
        <f>H99+H101</f>
        <v>0.28443765292368539</v>
      </c>
      <c r="I102" s="121">
        <v>0.30099999999999999</v>
      </c>
      <c r="J102" s="122">
        <f>-H102*(1+I102)</f>
        <v>-0.37005338645371466</v>
      </c>
      <c r="K102" s="128">
        <v>3</v>
      </c>
      <c r="N102" s="291">
        <f t="shared" si="4"/>
        <v>0</v>
      </c>
      <c r="O102" s="292">
        <f t="shared" si="5"/>
        <v>0</v>
      </c>
      <c r="P102" s="292">
        <f t="shared" si="6"/>
        <v>0</v>
      </c>
      <c r="Q102" s="293">
        <f t="shared" si="7"/>
        <v>-0.37005338645371466</v>
      </c>
    </row>
    <row r="103" spans="1:17" x14ac:dyDescent="0.45">
      <c r="A103" s="127"/>
      <c r="B103" s="114" t="s">
        <v>115</v>
      </c>
      <c r="C103" s="86"/>
      <c r="D103" s="86"/>
      <c r="E103" s="86"/>
      <c r="F103" s="86"/>
      <c r="G103" s="123"/>
      <c r="H103" s="124"/>
      <c r="I103" s="121"/>
      <c r="J103" s="125"/>
      <c r="K103" s="128"/>
      <c r="N103" s="291">
        <f t="shared" si="4"/>
        <v>0</v>
      </c>
      <c r="O103" s="292">
        <f t="shared" si="5"/>
        <v>0</v>
      </c>
      <c r="P103" s="292">
        <f t="shared" si="6"/>
        <v>0</v>
      </c>
      <c r="Q103" s="293">
        <f t="shared" si="7"/>
        <v>0</v>
      </c>
    </row>
    <row r="104" spans="1:17" x14ac:dyDescent="0.45">
      <c r="A104" s="127"/>
      <c r="B104" s="88" t="s">
        <v>75</v>
      </c>
      <c r="C104" s="86"/>
      <c r="D104" s="86"/>
      <c r="E104" s="86">
        <v>34.86</v>
      </c>
      <c r="F104" s="86" t="s">
        <v>76</v>
      </c>
      <c r="G104" s="123"/>
      <c r="H104" s="124"/>
      <c r="I104" s="121"/>
      <c r="J104" s="125"/>
      <c r="K104" s="128"/>
      <c r="N104" s="291">
        <f t="shared" si="4"/>
        <v>0</v>
      </c>
      <c r="O104" s="292">
        <f t="shared" si="5"/>
        <v>0</v>
      </c>
      <c r="P104" s="292">
        <f t="shared" si="6"/>
        <v>0</v>
      </c>
      <c r="Q104" s="293">
        <f t="shared" si="7"/>
        <v>0</v>
      </c>
    </row>
    <row r="105" spans="1:17" x14ac:dyDescent="0.45">
      <c r="A105" s="127"/>
      <c r="B105" s="86" t="s">
        <v>64</v>
      </c>
      <c r="C105" s="86"/>
      <c r="D105" s="86"/>
      <c r="E105" s="123">
        <v>1.3</v>
      </c>
      <c r="F105" s="124" t="s">
        <v>65</v>
      </c>
      <c r="G105" s="123"/>
      <c r="H105" s="124"/>
      <c r="I105" s="121"/>
      <c r="J105" s="125"/>
      <c r="K105" s="128"/>
      <c r="N105" s="291">
        <f t="shared" si="4"/>
        <v>0</v>
      </c>
      <c r="O105" s="292">
        <f t="shared" si="5"/>
        <v>0</v>
      </c>
      <c r="P105" s="292">
        <f t="shared" si="6"/>
        <v>0</v>
      </c>
      <c r="Q105" s="293">
        <f t="shared" si="7"/>
        <v>0</v>
      </c>
    </row>
    <row r="106" spans="1:17" x14ac:dyDescent="0.45">
      <c r="A106" s="127"/>
      <c r="B106" s="79" t="s">
        <v>66</v>
      </c>
      <c r="C106" s="79"/>
      <c r="D106" s="79"/>
      <c r="E106" s="130">
        <v>1.2</v>
      </c>
      <c r="F106" s="132"/>
      <c r="G106" s="123"/>
      <c r="H106" s="124"/>
      <c r="I106" s="121"/>
      <c r="J106" s="125"/>
      <c r="K106" s="128"/>
      <c r="N106" s="291">
        <f t="shared" si="4"/>
        <v>0</v>
      </c>
      <c r="O106" s="292">
        <f t="shared" si="5"/>
        <v>0</v>
      </c>
      <c r="P106" s="292">
        <f t="shared" si="6"/>
        <v>0</v>
      </c>
      <c r="Q106" s="293">
        <f t="shared" si="7"/>
        <v>0</v>
      </c>
    </row>
    <row r="107" spans="1:17" x14ac:dyDescent="0.45">
      <c r="A107" s="127"/>
      <c r="B107" s="88" t="s">
        <v>67</v>
      </c>
      <c r="C107" s="86"/>
      <c r="D107" s="86"/>
      <c r="E107" s="123">
        <f>E104*E105*E106</f>
        <v>54.381599999999999</v>
      </c>
      <c r="F107" s="124" t="s">
        <v>65</v>
      </c>
      <c r="G107" s="123"/>
      <c r="H107" s="124"/>
      <c r="I107" s="121"/>
      <c r="J107" s="125"/>
      <c r="K107" s="128"/>
      <c r="N107" s="291">
        <f t="shared" si="4"/>
        <v>0</v>
      </c>
      <c r="O107" s="292">
        <f t="shared" si="5"/>
        <v>0</v>
      </c>
      <c r="P107" s="292">
        <f t="shared" si="6"/>
        <v>0</v>
      </c>
      <c r="Q107" s="293">
        <f t="shared" si="7"/>
        <v>0</v>
      </c>
    </row>
    <row r="108" spans="1:17" x14ac:dyDescent="0.45">
      <c r="A108" s="127"/>
      <c r="B108" s="79" t="str">
        <f>B97</f>
        <v>entspricht bei Std/Tag v.:</v>
      </c>
      <c r="C108" s="79"/>
      <c r="D108" s="461">
        <f>D97</f>
        <v>7.8</v>
      </c>
      <c r="E108" s="130">
        <f>E107/D108</f>
        <v>6.9720000000000004</v>
      </c>
      <c r="F108" s="132" t="s">
        <v>2</v>
      </c>
      <c r="G108" s="123">
        <f>E108</f>
        <v>6.9720000000000004</v>
      </c>
      <c r="H108" s="124">
        <f t="shared" ref="H108" si="10">G108/G$80</f>
        <v>3.5481173981635646E-2</v>
      </c>
      <c r="I108" s="121"/>
      <c r="J108" s="122">
        <f t="shared" ref="J108" si="11">H108*(1+I108)</f>
        <v>3.5481173981635646E-2</v>
      </c>
      <c r="K108" s="128">
        <v>3</v>
      </c>
      <c r="N108" s="291">
        <f t="shared" si="4"/>
        <v>0</v>
      </c>
      <c r="O108" s="292">
        <f t="shared" si="5"/>
        <v>0</v>
      </c>
      <c r="P108" s="292">
        <f t="shared" si="6"/>
        <v>0</v>
      </c>
      <c r="Q108" s="293">
        <f t="shared" si="7"/>
        <v>3.5481173981635646E-2</v>
      </c>
    </row>
    <row r="109" spans="1:17" x14ac:dyDescent="0.45">
      <c r="A109" s="127"/>
      <c r="B109" s="86" t="s">
        <v>78</v>
      </c>
      <c r="C109" s="86"/>
      <c r="D109" s="86"/>
      <c r="E109" s="86">
        <v>4.28</v>
      </c>
      <c r="F109" s="88" t="s">
        <v>2</v>
      </c>
      <c r="G109" s="123"/>
      <c r="H109" s="124"/>
      <c r="I109" s="121"/>
      <c r="J109" s="125"/>
      <c r="K109" s="128"/>
      <c r="N109" s="291">
        <f t="shared" si="4"/>
        <v>0</v>
      </c>
      <c r="O109" s="292">
        <f t="shared" si="5"/>
        <v>0</v>
      </c>
      <c r="P109" s="292">
        <f t="shared" si="6"/>
        <v>0</v>
      </c>
      <c r="Q109" s="293">
        <f t="shared" si="7"/>
        <v>0</v>
      </c>
    </row>
    <row r="110" spans="1:17" x14ac:dyDescent="0.45">
      <c r="A110" s="127"/>
      <c r="B110" s="88" t="s">
        <v>191</v>
      </c>
      <c r="C110" s="86"/>
      <c r="D110" s="86"/>
      <c r="E110" s="123">
        <f>E109*1.2*1.301</f>
        <v>6.6819359999999994</v>
      </c>
      <c r="F110" s="86" t="s">
        <v>2</v>
      </c>
      <c r="G110" s="133">
        <f>-E110</f>
        <v>-6.6819359999999994</v>
      </c>
      <c r="H110" s="124">
        <f t="shared" ref="H110" si="12">G110/G$80</f>
        <v>-3.4005010578048556E-2</v>
      </c>
      <c r="I110" s="121"/>
      <c r="J110" s="122">
        <f t="shared" ref="J110" si="13">H110*(1+I110)</f>
        <v>-3.4005010578048556E-2</v>
      </c>
      <c r="K110" s="128">
        <v>2</v>
      </c>
      <c r="N110" s="291">
        <f t="shared" si="4"/>
        <v>0</v>
      </c>
      <c r="O110" s="292">
        <f t="shared" si="5"/>
        <v>0</v>
      </c>
      <c r="P110" s="292">
        <f t="shared" si="6"/>
        <v>-3.4005010578048556E-2</v>
      </c>
      <c r="Q110" s="293">
        <f t="shared" si="7"/>
        <v>0</v>
      </c>
    </row>
    <row r="111" spans="1:17" x14ac:dyDescent="0.45">
      <c r="A111" s="127"/>
      <c r="B111" s="140" t="s">
        <v>80</v>
      </c>
      <c r="C111" s="140"/>
      <c r="D111" s="140"/>
      <c r="E111" s="141" t="s">
        <v>81</v>
      </c>
      <c r="F111" s="142" t="s">
        <v>81</v>
      </c>
      <c r="G111" s="143"/>
      <c r="H111" s="143"/>
      <c r="I111" s="144"/>
      <c r="J111" s="145"/>
      <c r="K111" s="128"/>
      <c r="N111" s="291">
        <f t="shared" si="4"/>
        <v>0</v>
      </c>
      <c r="O111" s="292">
        <f t="shared" si="5"/>
        <v>0</v>
      </c>
      <c r="P111" s="292">
        <f t="shared" si="6"/>
        <v>0</v>
      </c>
      <c r="Q111" s="293">
        <f t="shared" si="7"/>
        <v>0</v>
      </c>
    </row>
    <row r="112" spans="1:17" x14ac:dyDescent="0.45">
      <c r="A112" s="127"/>
      <c r="B112" s="140" t="s">
        <v>82</v>
      </c>
      <c r="C112" s="140"/>
      <c r="D112" s="140"/>
      <c r="E112" s="146"/>
      <c r="F112" s="142" t="s">
        <v>83</v>
      </c>
      <c r="G112" s="146"/>
      <c r="H112" s="147"/>
      <c r="I112" s="457" t="str">
        <f>IF(E111=F111,"","daher Ausgleich des obigen Wertes")</f>
        <v/>
      </c>
      <c r="J112" s="145" t="str">
        <f>IF(E111=F111,"",-J110)</f>
        <v/>
      </c>
      <c r="K112" s="128">
        <v>2</v>
      </c>
      <c r="N112" s="291">
        <f t="shared" si="4"/>
        <v>0</v>
      </c>
      <c r="O112" s="292">
        <f t="shared" si="5"/>
        <v>0</v>
      </c>
      <c r="P112" s="292" t="str">
        <f t="shared" si="6"/>
        <v/>
      </c>
      <c r="Q112" s="293">
        <f t="shared" si="7"/>
        <v>0</v>
      </c>
    </row>
    <row r="113" spans="1:18" x14ac:dyDescent="0.45">
      <c r="A113" s="127"/>
      <c r="B113" s="140" t="s">
        <v>309</v>
      </c>
      <c r="C113" s="140"/>
      <c r="D113" s="140"/>
      <c r="E113" s="146"/>
      <c r="F113" s="140"/>
      <c r="G113" s="148">
        <f>IF(E111=F111,0,-E109)</f>
        <v>0</v>
      </c>
      <c r="H113" s="147">
        <f t="shared" ref="H113" si="14">G113/G$80</f>
        <v>0</v>
      </c>
      <c r="I113" s="121">
        <f t="shared" ref="I113" si="15">H$52</f>
        <v>0.28739999999999999</v>
      </c>
      <c r="J113" s="145">
        <f t="shared" ref="J113" si="16">H113*(1+I113)</f>
        <v>0</v>
      </c>
      <c r="K113" s="128">
        <v>0</v>
      </c>
      <c r="N113" s="291">
        <f t="shared" si="4"/>
        <v>0</v>
      </c>
      <c r="O113" s="292">
        <f t="shared" si="5"/>
        <v>0</v>
      </c>
      <c r="P113" s="292">
        <f t="shared" si="6"/>
        <v>0</v>
      </c>
      <c r="Q113" s="293">
        <f t="shared" si="7"/>
        <v>0</v>
      </c>
    </row>
    <row r="114" spans="1:18" x14ac:dyDescent="0.45">
      <c r="A114" s="127"/>
      <c r="B114" s="114" t="s">
        <v>85</v>
      </c>
      <c r="C114" s="86"/>
      <c r="D114" s="86"/>
      <c r="E114" s="455" t="s">
        <v>81</v>
      </c>
      <c r="F114" s="86"/>
      <c r="G114" s="123"/>
      <c r="H114" s="124"/>
      <c r="I114" s="121"/>
      <c r="J114" s="125"/>
      <c r="K114" s="128"/>
      <c r="N114" s="291">
        <f t="shared" si="4"/>
        <v>0</v>
      </c>
      <c r="O114" s="292">
        <f t="shared" si="5"/>
        <v>0</v>
      </c>
      <c r="P114" s="292">
        <f t="shared" si="6"/>
        <v>0</v>
      </c>
      <c r="Q114" s="293">
        <f t="shared" si="7"/>
        <v>0</v>
      </c>
      <c r="R114" s="454" t="s">
        <v>308</v>
      </c>
    </row>
    <row r="115" spans="1:18" x14ac:dyDescent="0.45">
      <c r="A115" s="127"/>
      <c r="B115" s="79" t="s">
        <v>60</v>
      </c>
      <c r="C115" s="79"/>
      <c r="D115" s="79"/>
      <c r="E115" s="130">
        <f>IF(E114="Ja",G63,0)</f>
        <v>260.89285714285711</v>
      </c>
      <c r="F115" s="79" t="s">
        <v>2</v>
      </c>
      <c r="G115" s="123"/>
      <c r="H115" s="124"/>
      <c r="I115" s="121"/>
      <c r="J115" s="125"/>
      <c r="K115" s="128"/>
      <c r="N115" s="291">
        <f t="shared" si="4"/>
        <v>0</v>
      </c>
      <c r="O115" s="292">
        <f t="shared" si="5"/>
        <v>0</v>
      </c>
      <c r="P115" s="292">
        <f t="shared" si="6"/>
        <v>0</v>
      </c>
      <c r="Q115" s="293">
        <f t="shared" si="7"/>
        <v>0</v>
      </c>
    </row>
    <row r="116" spans="1:18" x14ac:dyDescent="0.45">
      <c r="A116" s="127"/>
      <c r="B116" s="86" t="s">
        <v>86</v>
      </c>
      <c r="C116" s="86"/>
      <c r="D116" s="86"/>
      <c r="E116" s="123">
        <f>E115/5</f>
        <v>52.178571428571423</v>
      </c>
      <c r="F116" s="86" t="s">
        <v>76</v>
      </c>
      <c r="G116" s="123"/>
      <c r="H116" s="124"/>
      <c r="I116" s="121"/>
      <c r="J116" s="125"/>
      <c r="K116" s="128"/>
      <c r="N116" s="291">
        <f t="shared" si="4"/>
        <v>0</v>
      </c>
      <c r="O116" s="292">
        <f t="shared" si="5"/>
        <v>0</v>
      </c>
      <c r="P116" s="292">
        <f t="shared" si="6"/>
        <v>0</v>
      </c>
      <c r="Q116" s="293">
        <f t="shared" si="7"/>
        <v>0</v>
      </c>
    </row>
    <row r="117" spans="1:18" x14ac:dyDescent="0.45">
      <c r="A117" s="127"/>
      <c r="B117" s="86" t="s">
        <v>64</v>
      </c>
      <c r="C117" s="86"/>
      <c r="D117" s="86"/>
      <c r="E117" s="123">
        <v>1.5</v>
      </c>
      <c r="F117" s="124" t="s">
        <v>65</v>
      </c>
      <c r="G117" s="123"/>
      <c r="H117" s="124"/>
      <c r="I117" s="121"/>
      <c r="J117" s="125"/>
      <c r="K117" s="128"/>
      <c r="N117" s="291">
        <f t="shared" si="4"/>
        <v>0</v>
      </c>
      <c r="O117" s="292">
        <f t="shared" si="5"/>
        <v>0</v>
      </c>
      <c r="P117" s="292">
        <f t="shared" si="6"/>
        <v>0</v>
      </c>
      <c r="Q117" s="293">
        <f t="shared" si="7"/>
        <v>0</v>
      </c>
    </row>
    <row r="118" spans="1:18" x14ac:dyDescent="0.45">
      <c r="A118" s="127"/>
      <c r="B118" s="79" t="s">
        <v>66</v>
      </c>
      <c r="C118" s="79"/>
      <c r="D118" s="79"/>
      <c r="E118" s="130">
        <v>1.2</v>
      </c>
      <c r="F118" s="132"/>
      <c r="G118" s="123"/>
      <c r="H118" s="124"/>
      <c r="I118" s="121"/>
      <c r="J118" s="125"/>
      <c r="K118" s="128"/>
      <c r="N118" s="291">
        <f t="shared" si="4"/>
        <v>0</v>
      </c>
      <c r="O118" s="292">
        <f t="shared" si="5"/>
        <v>0</v>
      </c>
      <c r="P118" s="292">
        <f t="shared" si="6"/>
        <v>0</v>
      </c>
      <c r="Q118" s="293">
        <f t="shared" si="7"/>
        <v>0</v>
      </c>
    </row>
    <row r="119" spans="1:18" x14ac:dyDescent="0.45">
      <c r="A119" s="127"/>
      <c r="B119" s="88" t="s">
        <v>67</v>
      </c>
      <c r="C119" s="86"/>
      <c r="D119" s="86"/>
      <c r="E119" s="123">
        <f>E116*E117*E118</f>
        <v>93.921428571428564</v>
      </c>
      <c r="F119" s="124" t="s">
        <v>65</v>
      </c>
      <c r="G119" s="123"/>
      <c r="H119" s="124"/>
      <c r="I119" s="121"/>
      <c r="J119" s="125"/>
      <c r="K119" s="128"/>
      <c r="N119" s="291">
        <f t="shared" si="4"/>
        <v>0</v>
      </c>
      <c r="O119" s="292">
        <f t="shared" si="5"/>
        <v>0</v>
      </c>
      <c r="P119" s="292">
        <f t="shared" si="6"/>
        <v>0</v>
      </c>
      <c r="Q119" s="293">
        <f t="shared" si="7"/>
        <v>0</v>
      </c>
    </row>
    <row r="120" spans="1:18" x14ac:dyDescent="0.45">
      <c r="A120" s="127"/>
      <c r="B120" s="86" t="str">
        <f>B108</f>
        <v>entspricht bei Std/Tag v.:</v>
      </c>
      <c r="C120" s="86"/>
      <c r="D120" s="460">
        <f>D108</f>
        <v>7.8</v>
      </c>
      <c r="E120" s="123">
        <f>E119/D120</f>
        <v>12.04120879120879</v>
      </c>
      <c r="F120" s="124" t="s">
        <v>2</v>
      </c>
      <c r="G120" s="133">
        <f>E120</f>
        <v>12.04120879120879</v>
      </c>
      <c r="H120" s="124">
        <f>G120/G$80</f>
        <v>6.1278861742696457E-2</v>
      </c>
      <c r="I120" s="121"/>
      <c r="J120" s="122">
        <f t="shared" ref="J120" si="17">H120*(1+I120)</f>
        <v>6.1278861742696457E-2</v>
      </c>
      <c r="K120" s="128">
        <v>3</v>
      </c>
      <c r="N120" s="291">
        <f t="shared" si="4"/>
        <v>0</v>
      </c>
      <c r="O120" s="292">
        <f t="shared" si="5"/>
        <v>0</v>
      </c>
      <c r="P120" s="292">
        <f t="shared" si="6"/>
        <v>0</v>
      </c>
      <c r="Q120" s="293">
        <f t="shared" si="7"/>
        <v>6.1278861742696457E-2</v>
      </c>
    </row>
    <row r="121" spans="1:18" x14ac:dyDescent="0.45">
      <c r="A121" s="127"/>
      <c r="B121" s="114" t="s">
        <v>87</v>
      </c>
      <c r="C121" s="63"/>
      <c r="D121" s="63"/>
      <c r="E121" s="63"/>
      <c r="F121" s="63"/>
      <c r="G121" s="63"/>
      <c r="H121" s="63"/>
      <c r="I121" s="121"/>
      <c r="J121" s="125"/>
      <c r="K121" s="128"/>
      <c r="N121" s="291">
        <f t="shared" si="4"/>
        <v>0</v>
      </c>
      <c r="O121" s="292">
        <f t="shared" si="5"/>
        <v>0</v>
      </c>
      <c r="P121" s="292">
        <f t="shared" si="6"/>
        <v>0</v>
      </c>
      <c r="Q121" s="293">
        <f t="shared" si="7"/>
        <v>0</v>
      </c>
    </row>
    <row r="122" spans="1:18" x14ac:dyDescent="0.45">
      <c r="A122" s="127"/>
      <c r="B122" s="86" t="s">
        <v>192</v>
      </c>
      <c r="C122" s="86"/>
      <c r="D122" s="86"/>
      <c r="E122" s="123">
        <f>E104-8/12*H67/5</f>
        <v>31.426666666666666</v>
      </c>
      <c r="F122" s="86" t="s">
        <v>76</v>
      </c>
      <c r="G122" s="123"/>
      <c r="H122" s="124"/>
      <c r="I122" s="121"/>
      <c r="J122" s="125"/>
      <c r="K122" s="128"/>
      <c r="N122" s="291">
        <f t="shared" si="4"/>
        <v>0</v>
      </c>
      <c r="O122" s="292">
        <f t="shared" si="5"/>
        <v>0</v>
      </c>
      <c r="P122" s="292">
        <f t="shared" si="6"/>
        <v>0</v>
      </c>
      <c r="Q122" s="293">
        <f t="shared" si="7"/>
        <v>0</v>
      </c>
    </row>
    <row r="123" spans="1:18" x14ac:dyDescent="0.45">
      <c r="A123" s="127"/>
      <c r="B123" s="153" t="s">
        <v>194</v>
      </c>
      <c r="C123" s="79"/>
      <c r="D123" s="79"/>
      <c r="E123" s="130">
        <v>1.5</v>
      </c>
      <c r="F123" s="132" t="s">
        <v>65</v>
      </c>
      <c r="G123" s="123"/>
      <c r="H123" s="124"/>
      <c r="I123" s="121"/>
      <c r="J123" s="125"/>
      <c r="K123" s="128"/>
      <c r="N123" s="291">
        <f t="shared" si="4"/>
        <v>0</v>
      </c>
      <c r="O123" s="292">
        <f t="shared" si="5"/>
        <v>0</v>
      </c>
      <c r="P123" s="292">
        <f t="shared" si="6"/>
        <v>0</v>
      </c>
      <c r="Q123" s="293">
        <f t="shared" si="7"/>
        <v>0</v>
      </c>
    </row>
    <row r="124" spans="1:18" x14ac:dyDescent="0.45">
      <c r="A124" s="127"/>
      <c r="B124" s="88" t="s">
        <v>196</v>
      </c>
      <c r="C124" s="86"/>
      <c r="D124" s="86"/>
      <c r="E124" s="123">
        <f>E122*E123</f>
        <v>47.14</v>
      </c>
      <c r="F124" s="124" t="s">
        <v>65</v>
      </c>
      <c r="G124" s="123"/>
      <c r="H124" s="124"/>
      <c r="I124" s="121"/>
      <c r="J124" s="125"/>
      <c r="K124" s="128"/>
      <c r="N124" s="291">
        <f t="shared" si="4"/>
        <v>0</v>
      </c>
      <c r="O124" s="292">
        <f t="shared" si="5"/>
        <v>0</v>
      </c>
      <c r="P124" s="292">
        <f t="shared" si="6"/>
        <v>0</v>
      </c>
      <c r="Q124" s="293">
        <f t="shared" si="7"/>
        <v>0</v>
      </c>
    </row>
    <row r="125" spans="1:18" x14ac:dyDescent="0.45">
      <c r="A125" s="127"/>
      <c r="B125" s="86" t="s">
        <v>193</v>
      </c>
      <c r="C125" s="86"/>
      <c r="D125" s="86"/>
      <c r="E125" s="123">
        <f>E93-E122</f>
        <v>15.601904761904759</v>
      </c>
      <c r="F125" s="86" t="s">
        <v>76</v>
      </c>
      <c r="G125" s="123"/>
      <c r="H125" s="124"/>
      <c r="I125" s="121"/>
      <c r="J125" s="125"/>
      <c r="K125" s="128"/>
      <c r="N125" s="291">
        <f t="shared" si="4"/>
        <v>0</v>
      </c>
      <c r="O125" s="292">
        <f t="shared" si="5"/>
        <v>0</v>
      </c>
      <c r="P125" s="292">
        <f t="shared" si="6"/>
        <v>0</v>
      </c>
      <c r="Q125" s="293">
        <f t="shared" si="7"/>
        <v>0</v>
      </c>
    </row>
    <row r="126" spans="1:18" x14ac:dyDescent="0.45">
      <c r="A126" s="127"/>
      <c r="B126" s="79" t="s">
        <v>195</v>
      </c>
      <c r="C126" s="79"/>
      <c r="D126" s="79"/>
      <c r="E126" s="130">
        <v>0.4</v>
      </c>
      <c r="F126" s="132" t="s">
        <v>65</v>
      </c>
      <c r="G126" s="123"/>
      <c r="H126" s="124"/>
      <c r="I126" s="121"/>
      <c r="J126" s="125"/>
      <c r="K126" s="128"/>
      <c r="N126" s="291">
        <f t="shared" si="4"/>
        <v>0</v>
      </c>
      <c r="O126" s="292">
        <f t="shared" si="5"/>
        <v>0</v>
      </c>
      <c r="P126" s="292">
        <f t="shared" si="6"/>
        <v>0</v>
      </c>
      <c r="Q126" s="293">
        <f t="shared" si="7"/>
        <v>0</v>
      </c>
    </row>
    <row r="127" spans="1:18" x14ac:dyDescent="0.45">
      <c r="A127" s="127"/>
      <c r="B127" s="88" t="s">
        <v>196</v>
      </c>
      <c r="C127" s="86"/>
      <c r="D127" s="86"/>
      <c r="E127" s="123">
        <f>E125*E126</f>
        <v>6.2407619047619036</v>
      </c>
      <c r="F127" s="124" t="s">
        <v>65</v>
      </c>
      <c r="G127" s="123"/>
      <c r="H127" s="124"/>
      <c r="I127" s="121"/>
      <c r="J127" s="125"/>
      <c r="K127" s="128"/>
      <c r="N127" s="291">
        <f t="shared" si="4"/>
        <v>0</v>
      </c>
      <c r="O127" s="292">
        <f t="shared" si="5"/>
        <v>0</v>
      </c>
      <c r="P127" s="292">
        <f t="shared" si="6"/>
        <v>0</v>
      </c>
      <c r="Q127" s="293">
        <f t="shared" si="7"/>
        <v>0</v>
      </c>
    </row>
    <row r="128" spans="1:18" x14ac:dyDescent="0.45">
      <c r="A128" s="127"/>
      <c r="B128" s="88" t="s">
        <v>67</v>
      </c>
      <c r="C128" s="86"/>
      <c r="D128" s="86"/>
      <c r="E128" s="123">
        <f>E127+E124</f>
        <v>53.380761904761904</v>
      </c>
      <c r="F128" s="124" t="s">
        <v>65</v>
      </c>
      <c r="G128" s="123"/>
      <c r="H128" s="124"/>
      <c r="I128" s="121"/>
      <c r="J128" s="125"/>
      <c r="K128" s="128"/>
      <c r="N128" s="291">
        <f t="shared" si="4"/>
        <v>0</v>
      </c>
      <c r="O128" s="292">
        <f t="shared" si="5"/>
        <v>0</v>
      </c>
      <c r="P128" s="292">
        <f t="shared" si="6"/>
        <v>0</v>
      </c>
      <c r="Q128" s="293">
        <f t="shared" si="7"/>
        <v>0</v>
      </c>
    </row>
    <row r="129" spans="1:17" x14ac:dyDescent="0.45">
      <c r="A129" s="127"/>
      <c r="B129" s="86" t="str">
        <f>B120</f>
        <v>entspricht bei Std/Tag v.:</v>
      </c>
      <c r="C129" s="86"/>
      <c r="D129" s="460">
        <f>D120</f>
        <v>7.8</v>
      </c>
      <c r="E129" s="123">
        <f>E128/D129</f>
        <v>6.8436874236874239</v>
      </c>
      <c r="F129" s="124" t="s">
        <v>2</v>
      </c>
      <c r="G129" s="133">
        <f>E129</f>
        <v>6.8436874236874239</v>
      </c>
      <c r="H129" s="124">
        <f>G129/G$80</f>
        <v>3.4828179024065591E-2</v>
      </c>
      <c r="I129" s="121"/>
      <c r="J129" s="122">
        <f t="shared" ref="J129" si="18">H129*(1+I129)</f>
        <v>3.4828179024065591E-2</v>
      </c>
      <c r="K129" s="128">
        <v>3</v>
      </c>
      <c r="N129" s="291">
        <f t="shared" si="4"/>
        <v>0</v>
      </c>
      <c r="O129" s="292">
        <f t="shared" si="5"/>
        <v>0</v>
      </c>
      <c r="P129" s="292">
        <f t="shared" si="6"/>
        <v>0</v>
      </c>
      <c r="Q129" s="293">
        <f t="shared" si="7"/>
        <v>3.4828179024065591E-2</v>
      </c>
    </row>
    <row r="130" spans="1:17" s="152" customFormat="1" x14ac:dyDescent="0.45">
      <c r="A130" s="126" t="s">
        <v>88</v>
      </c>
      <c r="B130" s="113"/>
      <c r="C130" s="113"/>
      <c r="D130" s="113"/>
      <c r="E130" s="113"/>
      <c r="F130" s="113"/>
      <c r="G130" s="113"/>
      <c r="H130" s="113"/>
      <c r="I130" s="149"/>
      <c r="J130" s="150"/>
      <c r="K130" s="151"/>
      <c r="N130" s="291">
        <f t="shared" si="4"/>
        <v>0</v>
      </c>
      <c r="O130" s="292">
        <f t="shared" si="5"/>
        <v>0</v>
      </c>
      <c r="P130" s="292">
        <f t="shared" si="6"/>
        <v>0</v>
      </c>
      <c r="Q130" s="293">
        <f t="shared" si="7"/>
        <v>0</v>
      </c>
    </row>
    <row r="131" spans="1:17" x14ac:dyDescent="0.45">
      <c r="A131" s="127"/>
      <c r="B131" s="187" t="s">
        <v>311</v>
      </c>
      <c r="C131" s="8"/>
      <c r="D131" s="8"/>
      <c r="E131" s="722">
        <v>4.33</v>
      </c>
      <c r="F131" s="722"/>
      <c r="G131" s="133">
        <f>E131*5</f>
        <v>21.65</v>
      </c>
      <c r="H131" s="124">
        <f>G131/G$80</f>
        <v>0.11017891805829197</v>
      </c>
      <c r="I131" s="121">
        <f>H$57</f>
        <v>0.28239999999999998</v>
      </c>
      <c r="J131" s="122">
        <f t="shared" ref="J131" si="19">H131*(1+I131)</f>
        <v>0.14129344451795361</v>
      </c>
      <c r="K131" s="128">
        <v>3</v>
      </c>
      <c r="N131" s="291">
        <f t="shared" si="4"/>
        <v>0</v>
      </c>
      <c r="O131" s="292">
        <f t="shared" si="5"/>
        <v>0</v>
      </c>
      <c r="P131" s="292">
        <f t="shared" si="6"/>
        <v>0</v>
      </c>
      <c r="Q131" s="293">
        <f t="shared" si="7"/>
        <v>0.14129344451795361</v>
      </c>
    </row>
    <row r="132" spans="1:17" x14ac:dyDescent="0.45">
      <c r="A132" s="126" t="s">
        <v>92</v>
      </c>
      <c r="B132" s="63"/>
      <c r="C132" s="63"/>
      <c r="D132" s="63"/>
      <c r="E132" s="63"/>
      <c r="F132" s="63"/>
      <c r="G132" s="63"/>
      <c r="H132" s="63"/>
      <c r="I132" s="121"/>
      <c r="J132" s="125"/>
      <c r="K132" s="128"/>
      <c r="N132" s="291">
        <f t="shared" si="4"/>
        <v>0</v>
      </c>
      <c r="O132" s="292">
        <f t="shared" si="5"/>
        <v>0</v>
      </c>
      <c r="P132" s="292">
        <f t="shared" si="6"/>
        <v>0</v>
      </c>
      <c r="Q132" s="293">
        <f t="shared" si="7"/>
        <v>0</v>
      </c>
    </row>
    <row r="133" spans="1:17" ht="14.65" thickBot="1" x14ac:dyDescent="0.5">
      <c r="A133" s="156"/>
      <c r="B133" s="157" t="s">
        <v>96</v>
      </c>
      <c r="C133" s="158"/>
      <c r="D133" s="158"/>
      <c r="E133" s="158"/>
      <c r="F133" s="158"/>
      <c r="G133" s="158"/>
      <c r="H133" s="158"/>
      <c r="I133" s="159"/>
      <c r="J133" s="272">
        <v>0.02</v>
      </c>
      <c r="K133" s="322">
        <v>0</v>
      </c>
      <c r="N133" s="291">
        <f t="shared" si="4"/>
        <v>0.02</v>
      </c>
      <c r="O133" s="292">
        <f t="shared" si="5"/>
        <v>0</v>
      </c>
      <c r="P133" s="292">
        <f t="shared" si="6"/>
        <v>0</v>
      </c>
      <c r="Q133" s="293">
        <f t="shared" si="7"/>
        <v>0</v>
      </c>
    </row>
    <row r="134" spans="1:17" x14ac:dyDescent="0.45">
      <c r="A134" s="127" t="s">
        <v>97</v>
      </c>
      <c r="B134" s="63"/>
      <c r="C134" s="63"/>
      <c r="D134" s="63"/>
      <c r="E134" s="63"/>
      <c r="F134" s="63"/>
      <c r="G134" s="63"/>
      <c r="H134" s="63"/>
      <c r="I134" s="121"/>
      <c r="J134" s="122">
        <f>SUM(J80:J133)</f>
        <v>2.1775731091880774</v>
      </c>
      <c r="K134" s="128"/>
      <c r="N134" s="294">
        <f>SUM(N83:N133)</f>
        <v>0.23059976735563331</v>
      </c>
      <c r="O134" s="295">
        <f>SUM(O83:O133)</f>
        <v>0</v>
      </c>
      <c r="P134" s="295">
        <f>SUM(P83:P133)</f>
        <v>-3.4005010578048556E-2</v>
      </c>
      <c r="Q134" s="296">
        <f>SUM(Q83:Q133)</f>
        <v>0.69357835241049259</v>
      </c>
    </row>
    <row r="135" spans="1:17" x14ac:dyDescent="0.45">
      <c r="A135" s="127" t="s">
        <v>98</v>
      </c>
      <c r="B135" s="63"/>
      <c r="C135" s="63"/>
      <c r="D135" s="63"/>
      <c r="E135" s="63"/>
      <c r="F135" s="63"/>
      <c r="G135" s="63"/>
      <c r="H135" s="63"/>
      <c r="I135" s="121"/>
      <c r="J135" s="122">
        <f>-100%</f>
        <v>-1</v>
      </c>
      <c r="K135" s="128"/>
    </row>
    <row r="136" spans="1:17" ht="14.65" thickBot="1" x14ac:dyDescent="0.5">
      <c r="A136" s="127" t="s">
        <v>99</v>
      </c>
      <c r="B136" s="158"/>
      <c r="C136" s="158"/>
      <c r="D136" s="158"/>
      <c r="E136" s="158"/>
      <c r="F136" s="158"/>
      <c r="G136" s="158"/>
      <c r="H136" s="158"/>
      <c r="I136" s="159"/>
      <c r="J136" s="160">
        <f>-H52</f>
        <v>-0.28739999999999999</v>
      </c>
      <c r="K136" s="128"/>
    </row>
    <row r="137" spans="1:17" x14ac:dyDescent="0.45">
      <c r="A137" s="70" t="s">
        <v>100</v>
      </c>
      <c r="B137" s="66"/>
      <c r="C137" s="66"/>
      <c r="D137" s="66"/>
      <c r="E137" s="66"/>
      <c r="F137" s="66"/>
      <c r="G137" s="66"/>
      <c r="H137" s="66"/>
      <c r="I137" s="161"/>
      <c r="J137" s="162">
        <f>SUM(J134:J136)</f>
        <v>0.89017310918807746</v>
      </c>
      <c r="K137" s="163"/>
    </row>
    <row r="138" spans="1:17" ht="14.65" thickBot="1" x14ac:dyDescent="0.5">
      <c r="A138" s="656"/>
      <c r="B138" s="656"/>
      <c r="C138" s="656"/>
      <c r="D138" s="656"/>
      <c r="E138" s="656"/>
      <c r="F138" s="656"/>
      <c r="G138" s="656"/>
      <c r="H138" s="656"/>
      <c r="I138" s="656"/>
      <c r="J138" s="656"/>
    </row>
    <row r="139" spans="1:17" x14ac:dyDescent="0.45">
      <c r="A139" s="636" t="s">
        <v>312</v>
      </c>
      <c r="B139" s="637"/>
      <c r="C139" s="637"/>
      <c r="D139" s="637"/>
      <c r="E139" s="637"/>
      <c r="F139" s="637"/>
      <c r="G139" s="637"/>
      <c r="H139" s="637"/>
      <c r="I139" s="637"/>
      <c r="J139" s="638"/>
    </row>
    <row r="140" spans="1:17" x14ac:dyDescent="0.45">
      <c r="A140" s="639" t="s">
        <v>102</v>
      </c>
      <c r="B140" s="640"/>
      <c r="C140" s="640"/>
      <c r="D140" s="640"/>
      <c r="E140" s="640"/>
      <c r="F140" s="640"/>
      <c r="G140" s="640"/>
      <c r="H140" s="641"/>
      <c r="I140" s="658" t="s">
        <v>103</v>
      </c>
      <c r="J140" s="703" t="s">
        <v>104</v>
      </c>
    </row>
    <row r="141" spans="1:17" s="164" customFormat="1" ht="14.65" thickBot="1" x14ac:dyDescent="0.5">
      <c r="A141" s="642"/>
      <c r="B141" s="643"/>
      <c r="C141" s="643"/>
      <c r="D141" s="643"/>
      <c r="E141" s="643"/>
      <c r="F141" s="643"/>
      <c r="G141" s="643"/>
      <c r="H141" s="644"/>
      <c r="I141" s="659"/>
      <c r="J141" s="704"/>
      <c r="L141"/>
    </row>
    <row r="142" spans="1:17" s="164" customFormat="1" x14ac:dyDescent="0.45">
      <c r="A142" s="328" t="s">
        <v>105</v>
      </c>
      <c r="B142"/>
      <c r="C142"/>
      <c r="D142"/>
      <c r="E142"/>
      <c r="F142"/>
      <c r="G142"/>
      <c r="H142"/>
      <c r="I142" s="166" t="s">
        <v>106</v>
      </c>
      <c r="J142" s="329">
        <f>N134</f>
        <v>0.23059976735563331</v>
      </c>
      <c r="L142"/>
    </row>
    <row r="143" spans="1:17" s="164" customFormat="1" x14ac:dyDescent="0.45">
      <c r="A143" s="328" t="s">
        <v>107</v>
      </c>
      <c r="B143"/>
      <c r="C143"/>
      <c r="D143"/>
      <c r="E143"/>
      <c r="F143"/>
      <c r="G143"/>
      <c r="H143"/>
      <c r="I143" s="166" t="s">
        <v>108</v>
      </c>
      <c r="J143" s="329">
        <f>O134</f>
        <v>0</v>
      </c>
      <c r="L143"/>
    </row>
    <row r="144" spans="1:17" s="164" customFormat="1" x14ac:dyDescent="0.45">
      <c r="A144" s="328" t="s">
        <v>109</v>
      </c>
      <c r="B144"/>
      <c r="C144"/>
      <c r="D144"/>
      <c r="E144"/>
      <c r="F144"/>
      <c r="G144"/>
      <c r="H144"/>
      <c r="I144" s="166" t="s">
        <v>110</v>
      </c>
      <c r="J144" s="329">
        <f>P134</f>
        <v>-3.4005010578048556E-2</v>
      </c>
      <c r="L144"/>
    </row>
    <row r="145" spans="1:12" s="164" customFormat="1" ht="14.65" thickBot="1" x14ac:dyDescent="0.5">
      <c r="A145" s="330" t="s">
        <v>111</v>
      </c>
      <c r="B145" s="169"/>
      <c r="C145" s="169"/>
      <c r="D145" s="169"/>
      <c r="E145" s="169"/>
      <c r="F145" s="169"/>
      <c r="G145" s="169"/>
      <c r="H145" s="169"/>
      <c r="I145" s="170" t="s">
        <v>112</v>
      </c>
      <c r="J145" s="331">
        <f>Q134</f>
        <v>0.69357835241049259</v>
      </c>
      <c r="L145"/>
    </row>
    <row r="146" spans="1:12" s="164" customFormat="1" ht="14.65" thickBot="1" x14ac:dyDescent="0.5">
      <c r="A146" s="332" t="s">
        <v>22</v>
      </c>
      <c r="B146" s="333"/>
      <c r="C146" s="333"/>
      <c r="D146" s="333"/>
      <c r="E146" s="333"/>
      <c r="F146" s="333"/>
      <c r="G146" s="333"/>
      <c r="H146" s="333"/>
      <c r="I146" s="333"/>
      <c r="J146" s="334">
        <f>SUM(J142:J145)</f>
        <v>0.89017310918807735</v>
      </c>
      <c r="L146"/>
    </row>
    <row r="147" spans="1:12" x14ac:dyDescent="0.45">
      <c r="A147" s="657"/>
      <c r="B147" s="657"/>
      <c r="C147" s="657"/>
      <c r="D147" s="657"/>
      <c r="E147" s="657"/>
      <c r="F147" s="657"/>
      <c r="G147" s="657"/>
      <c r="H147" s="657"/>
      <c r="I147" s="657"/>
      <c r="J147" s="657"/>
    </row>
    <row r="148" spans="1:12" x14ac:dyDescent="0.45">
      <c r="A148" s="691" t="s">
        <v>140</v>
      </c>
      <c r="B148" s="692"/>
      <c r="C148" s="692"/>
      <c r="D148" s="692"/>
      <c r="E148" s="692"/>
      <c r="F148" s="692"/>
      <c r="G148" s="692"/>
      <c r="H148" s="692"/>
      <c r="I148" s="692"/>
      <c r="J148" s="693"/>
    </row>
    <row r="149" spans="1:12" s="164" customFormat="1" x14ac:dyDescent="0.45">
      <c r="A149" s="36" t="s">
        <v>24</v>
      </c>
      <c r="B149" s="37"/>
      <c r="C149" s="37"/>
      <c r="D149" s="37"/>
      <c r="E149" s="37"/>
      <c r="F149" s="37"/>
      <c r="G149" s="37"/>
      <c r="H149" s="37"/>
      <c r="I149" s="37"/>
      <c r="J149" s="38"/>
      <c r="L149"/>
    </row>
    <row r="150" spans="1:12" s="164" customFormat="1" ht="16.5" x14ac:dyDescent="0.5">
      <c r="A150" s="39" t="s">
        <v>25</v>
      </c>
      <c r="B150" s="40"/>
      <c r="C150" s="40"/>
      <c r="D150" s="232">
        <v>39</v>
      </c>
      <c r="E150" s="41" t="s">
        <v>26</v>
      </c>
      <c r="F150" s="175" t="s">
        <v>113</v>
      </c>
      <c r="G150" s="40"/>
      <c r="H150" s="40"/>
      <c r="I150" s="230">
        <v>10</v>
      </c>
      <c r="J150" s="41" t="s">
        <v>256</v>
      </c>
      <c r="L150"/>
    </row>
    <row r="151" spans="1:12" s="164" customFormat="1" ht="16.5" x14ac:dyDescent="0.5">
      <c r="A151" s="42" t="s">
        <v>155</v>
      </c>
      <c r="B151" s="43"/>
      <c r="C151" s="43"/>
      <c r="D151" s="233">
        <v>40</v>
      </c>
      <c r="E151" s="44" t="s">
        <v>26</v>
      </c>
      <c r="F151" s="176" t="s">
        <v>114</v>
      </c>
      <c r="G151" s="43"/>
      <c r="H151" s="43"/>
      <c r="I151" s="231">
        <v>12</v>
      </c>
      <c r="J151" s="44" t="s">
        <v>257</v>
      </c>
      <c r="L151"/>
    </row>
    <row r="152" spans="1:12" s="164" customFormat="1" x14ac:dyDescent="0.45">
      <c r="A152" s="42" t="s">
        <v>29</v>
      </c>
      <c r="B152" s="43"/>
      <c r="C152" s="43"/>
      <c r="D152" s="46">
        <f>D150/D151</f>
        <v>0.97499999999999998</v>
      </c>
      <c r="E152" s="44"/>
      <c r="F152" s="42" t="s">
        <v>30</v>
      </c>
      <c r="G152" s="43"/>
      <c r="H152" s="43"/>
      <c r="I152" s="46">
        <f>I150/I151</f>
        <v>0.83333333333333337</v>
      </c>
      <c r="J152" s="44"/>
      <c r="L152"/>
    </row>
    <row r="154" spans="1:12" s="164" customFormat="1" x14ac:dyDescent="0.45">
      <c r="A154" s="653"/>
      <c r="B154" s="654"/>
      <c r="C154" s="655"/>
      <c r="D154" s="47" t="s">
        <v>31</v>
      </c>
      <c r="E154" s="47" t="s">
        <v>32</v>
      </c>
      <c r="F154" s="47" t="s">
        <v>33</v>
      </c>
      <c r="G154" s="47" t="s">
        <v>34</v>
      </c>
      <c r="H154" s="48" t="s">
        <v>22</v>
      </c>
      <c r="I154"/>
      <c r="J154"/>
      <c r="L154"/>
    </row>
    <row r="155" spans="1:12" s="164" customFormat="1" x14ac:dyDescent="0.45">
      <c r="A155" s="633" t="s">
        <v>35</v>
      </c>
      <c r="B155" s="634"/>
      <c r="C155" s="635"/>
      <c r="D155" s="49">
        <f>J142</f>
        <v>0.23059976735563331</v>
      </c>
      <c r="E155" s="49">
        <f>J143</f>
        <v>0</v>
      </c>
      <c r="F155" s="49">
        <f>J144</f>
        <v>-3.4005010578048556E-2</v>
      </c>
      <c r="G155" s="49">
        <f>J145</f>
        <v>0.69357835241049259</v>
      </c>
      <c r="H155" s="50">
        <f>SUM(D155:G155)</f>
        <v>0.89017310918807735</v>
      </c>
      <c r="I155"/>
      <c r="J155"/>
      <c r="L155"/>
    </row>
    <row r="156" spans="1:12" s="164" customFormat="1" x14ac:dyDescent="0.45">
      <c r="A156" s="694" t="s">
        <v>36</v>
      </c>
      <c r="B156" s="695"/>
      <c r="C156" s="696"/>
      <c r="D156" s="51"/>
      <c r="E156" s="52">
        <f>D152</f>
        <v>0.97499999999999998</v>
      </c>
      <c r="F156" s="51"/>
      <c r="G156" s="52">
        <f>D152</f>
        <v>0.97499999999999998</v>
      </c>
      <c r="H156" s="51"/>
      <c r="I156"/>
      <c r="J156"/>
      <c r="L156"/>
    </row>
    <row r="157" spans="1:12" ht="14.65" thickBot="1" x14ac:dyDescent="0.5">
      <c r="A157" s="697" t="s">
        <v>37</v>
      </c>
      <c r="B157" s="698"/>
      <c r="C157" s="699"/>
      <c r="D157" s="53"/>
      <c r="E157" s="53"/>
      <c r="F157" s="54">
        <f>I152</f>
        <v>0.83333333333333337</v>
      </c>
      <c r="G157" s="54">
        <f>I152</f>
        <v>0.83333333333333337</v>
      </c>
      <c r="H157" s="53"/>
    </row>
    <row r="158" spans="1:12" x14ac:dyDescent="0.45">
      <c r="A158" s="700" t="s">
        <v>38</v>
      </c>
      <c r="B158" s="701"/>
      <c r="C158" s="702"/>
      <c r="D158" s="55">
        <f>D155</f>
        <v>0.23059976735563331</v>
      </c>
      <c r="E158" s="55">
        <f>E155*E156</f>
        <v>0</v>
      </c>
      <c r="F158" s="55">
        <f>F155*F157</f>
        <v>-2.8337508815040463E-2</v>
      </c>
      <c r="G158" s="55">
        <f>G155*G156*G157</f>
        <v>0.56353241133352527</v>
      </c>
      <c r="H158" s="56">
        <f>SUM(D158:G158)</f>
        <v>0.76579466987411815</v>
      </c>
    </row>
    <row r="159" spans="1:12" ht="15.75" x14ac:dyDescent="0.45">
      <c r="A159" s="199" t="s">
        <v>39</v>
      </c>
      <c r="B159" s="58"/>
      <c r="C159" s="58"/>
      <c r="D159" s="59"/>
      <c r="E159" s="60"/>
      <c r="F159" s="59"/>
      <c r="G159" s="59"/>
      <c r="H159" s="61">
        <f>SUM(H158:H158)</f>
        <v>0.76579466987411815</v>
      </c>
    </row>
    <row r="161" spans="1:12" ht="14.25" customHeight="1" x14ac:dyDescent="0.45">
      <c r="A161" s="673" t="s">
        <v>203</v>
      </c>
      <c r="B161" s="674"/>
      <c r="C161" s="674"/>
      <c r="D161" s="674"/>
      <c r="E161" s="674"/>
      <c r="F161" s="674"/>
      <c r="G161" s="674"/>
      <c r="H161" s="674"/>
      <c r="I161" s="675"/>
    </row>
    <row r="162" spans="1:12" x14ac:dyDescent="0.45">
      <c r="A162" s="676"/>
      <c r="B162" s="677"/>
      <c r="C162" s="677"/>
      <c r="D162" s="677"/>
      <c r="E162" s="677"/>
      <c r="F162" s="677"/>
      <c r="G162" s="677"/>
      <c r="H162" s="677"/>
      <c r="I162" s="678"/>
    </row>
    <row r="163" spans="1:12" x14ac:dyDescent="0.45">
      <c r="A163" s="676"/>
      <c r="B163" s="677"/>
      <c r="C163" s="677"/>
      <c r="D163" s="677"/>
      <c r="E163" s="677"/>
      <c r="F163" s="677"/>
      <c r="G163" s="677"/>
      <c r="H163" s="677"/>
      <c r="I163" s="678"/>
    </row>
    <row r="164" spans="1:12" x14ac:dyDescent="0.45">
      <c r="A164" s="676"/>
      <c r="B164" s="677"/>
      <c r="C164" s="677"/>
      <c r="D164" s="677"/>
      <c r="E164" s="677"/>
      <c r="F164" s="677"/>
      <c r="G164" s="677"/>
      <c r="H164" s="677"/>
      <c r="I164" s="678"/>
    </row>
    <row r="165" spans="1:12" x14ac:dyDescent="0.45">
      <c r="A165" s="676"/>
      <c r="B165" s="677"/>
      <c r="C165" s="677"/>
      <c r="D165" s="677"/>
      <c r="E165" s="677"/>
      <c r="F165" s="677"/>
      <c r="G165" s="677"/>
      <c r="H165" s="677"/>
      <c r="I165" s="678"/>
    </row>
    <row r="166" spans="1:12" x14ac:dyDescent="0.45">
      <c r="A166" s="676"/>
      <c r="B166" s="677"/>
      <c r="C166" s="677"/>
      <c r="D166" s="677"/>
      <c r="E166" s="677"/>
      <c r="F166" s="677"/>
      <c r="G166" s="677"/>
      <c r="H166" s="677"/>
      <c r="I166" s="678"/>
    </row>
    <row r="167" spans="1:12" x14ac:dyDescent="0.45">
      <c r="A167" s="676"/>
      <c r="B167" s="677"/>
      <c r="C167" s="677"/>
      <c r="D167" s="677"/>
      <c r="E167" s="677"/>
      <c r="F167" s="677"/>
      <c r="G167" s="677"/>
      <c r="H167" s="677"/>
      <c r="I167" s="678"/>
    </row>
    <row r="168" spans="1:12" x14ac:dyDescent="0.45">
      <c r="A168" s="676"/>
      <c r="B168" s="677"/>
      <c r="C168" s="677"/>
      <c r="D168" s="677"/>
      <c r="E168" s="677"/>
      <c r="F168" s="677"/>
      <c r="G168" s="677"/>
      <c r="H168" s="677"/>
      <c r="I168" s="678"/>
    </row>
    <row r="169" spans="1:12" ht="18" x14ac:dyDescent="0.55000000000000004">
      <c r="A169" s="679" t="s">
        <v>202</v>
      </c>
      <c r="B169" s="680"/>
      <c r="C169" s="680"/>
      <c r="D169" s="680"/>
      <c r="E169" s="680"/>
      <c r="F169" s="680"/>
      <c r="G169" s="680"/>
      <c r="H169" s="680"/>
      <c r="I169" s="681"/>
    </row>
    <row r="171" spans="1:12" x14ac:dyDescent="0.45">
      <c r="K171"/>
      <c r="L171" s="164"/>
    </row>
    <row r="173" spans="1:12" x14ac:dyDescent="0.45">
      <c r="A173" s="39"/>
      <c r="B173" s="40"/>
      <c r="C173" s="40"/>
      <c r="D173" s="40"/>
      <c r="E173" s="509" t="s">
        <v>282</v>
      </c>
      <c r="F173" s="509"/>
      <c r="G173" s="509"/>
      <c r="H173" s="509"/>
      <c r="I173" s="510"/>
    </row>
    <row r="174" spans="1:12" x14ac:dyDescent="0.45">
      <c r="A174" s="165"/>
      <c r="E174" s="511"/>
      <c r="F174" s="511"/>
      <c r="G174" s="511"/>
      <c r="H174" s="511"/>
      <c r="I174" s="512"/>
    </row>
    <row r="175" spans="1:12" x14ac:dyDescent="0.45">
      <c r="A175" s="165"/>
      <c r="E175" s="511"/>
      <c r="F175" s="511"/>
      <c r="G175" s="511"/>
      <c r="H175" s="511"/>
      <c r="I175" s="512"/>
    </row>
    <row r="176" spans="1:12" x14ac:dyDescent="0.45">
      <c r="A176" s="165"/>
      <c r="I176" s="197"/>
    </row>
    <row r="177" spans="1:9" x14ac:dyDescent="0.45">
      <c r="A177" s="165"/>
      <c r="E177" s="511" t="s">
        <v>283</v>
      </c>
      <c r="F177" s="511"/>
      <c r="G177" s="511"/>
      <c r="H177" s="511"/>
      <c r="I177" s="512"/>
    </row>
    <row r="178" spans="1:9" x14ac:dyDescent="0.45">
      <c r="A178" s="165"/>
      <c r="E178" s="511"/>
      <c r="F178" s="511"/>
      <c r="G178" s="511"/>
      <c r="H178" s="511"/>
      <c r="I178" s="512"/>
    </row>
    <row r="179" spans="1:9" x14ac:dyDescent="0.45">
      <c r="A179" s="165"/>
      <c r="E179" s="511"/>
      <c r="F179" s="511"/>
      <c r="G179" s="511"/>
      <c r="H179" s="511"/>
      <c r="I179" s="512"/>
    </row>
    <row r="180" spans="1:9" x14ac:dyDescent="0.45">
      <c r="A180" s="165"/>
      <c r="I180" s="197"/>
    </row>
    <row r="181" spans="1:9" x14ac:dyDescent="0.45">
      <c r="A181" s="165"/>
      <c r="E181" s="511" t="s">
        <v>284</v>
      </c>
      <c r="F181" s="511"/>
      <c r="G181" s="511"/>
      <c r="H181" s="511"/>
      <c r="I181" s="512"/>
    </row>
    <row r="182" spans="1:9" x14ac:dyDescent="0.45">
      <c r="A182" s="165"/>
      <c r="E182" s="511"/>
      <c r="F182" s="511"/>
      <c r="G182" s="511"/>
      <c r="H182" s="511"/>
      <c r="I182" s="512"/>
    </row>
    <row r="183" spans="1:9" x14ac:dyDescent="0.45">
      <c r="A183" s="165"/>
      <c r="E183" s="511"/>
      <c r="F183" s="511"/>
      <c r="G183" s="511"/>
      <c r="H183" s="511"/>
      <c r="I183" s="512"/>
    </row>
    <row r="184" spans="1:9" ht="15.75" x14ac:dyDescent="0.5">
      <c r="A184" s="165"/>
      <c r="E184" s="513" t="s">
        <v>205</v>
      </c>
      <c r="F184" s="513"/>
      <c r="G184" s="513"/>
      <c r="H184" s="513"/>
      <c r="I184" s="514"/>
    </row>
    <row r="185" spans="1:9" x14ac:dyDescent="0.45">
      <c r="A185" s="165"/>
      <c r="E185" s="496" t="s">
        <v>200</v>
      </c>
      <c r="F185" s="496"/>
      <c r="G185" s="496"/>
      <c r="H185" s="496"/>
      <c r="I185" s="497"/>
    </row>
    <row r="186" spans="1:9" x14ac:dyDescent="0.45">
      <c r="A186" s="42"/>
      <c r="B186" s="43"/>
      <c r="C186" s="43"/>
      <c r="D186" s="43"/>
      <c r="E186" s="498"/>
      <c r="F186" s="498"/>
      <c r="G186" s="498"/>
      <c r="H186" s="498"/>
      <c r="I186" s="499"/>
    </row>
  </sheetData>
  <sheetProtection sheet="1" formatColumns="0" selectLockedCells="1"/>
  <mergeCells count="71">
    <mergeCell ref="E184:I184"/>
    <mergeCell ref="E185:I186"/>
    <mergeCell ref="R1:V9"/>
    <mergeCell ref="E131:F131"/>
    <mergeCell ref="A4:J4"/>
    <mergeCell ref="A158:C158"/>
    <mergeCell ref="A161:I168"/>
    <mergeCell ref="A169:I169"/>
    <mergeCell ref="E173:I175"/>
    <mergeCell ref="E177:I179"/>
    <mergeCell ref="E181:I183"/>
    <mergeCell ref="A147:J147"/>
    <mergeCell ref="A148:J148"/>
    <mergeCell ref="A154:C154"/>
    <mergeCell ref="A155:C155"/>
    <mergeCell ref="A156:C156"/>
    <mergeCell ref="A157:C157"/>
    <mergeCell ref="A77:F77"/>
    <mergeCell ref="K77:K82"/>
    <mergeCell ref="A138:J138"/>
    <mergeCell ref="A139:J139"/>
    <mergeCell ref="A140:H141"/>
    <mergeCell ref="I140:I141"/>
    <mergeCell ref="J140:J141"/>
    <mergeCell ref="A76:H76"/>
    <mergeCell ref="A55:G55"/>
    <mergeCell ref="A56:F56"/>
    <mergeCell ref="A57:G57"/>
    <mergeCell ref="A60:F60"/>
    <mergeCell ref="H60:H61"/>
    <mergeCell ref="H64:H65"/>
    <mergeCell ref="C66:D66"/>
    <mergeCell ref="C67:D67"/>
    <mergeCell ref="H67:H68"/>
    <mergeCell ref="C68:D68"/>
    <mergeCell ref="H70:H71"/>
    <mergeCell ref="A54:G54"/>
    <mergeCell ref="A42:F42"/>
    <mergeCell ref="A43:F43"/>
    <mergeCell ref="A44:F44"/>
    <mergeCell ref="A45:F45"/>
    <mergeCell ref="A46:F46"/>
    <mergeCell ref="A47:F47"/>
    <mergeCell ref="A48:F48"/>
    <mergeCell ref="A49:F49"/>
    <mergeCell ref="A50:F50"/>
    <mergeCell ref="A51:F51"/>
    <mergeCell ref="A53:H53"/>
    <mergeCell ref="A41:F41"/>
    <mergeCell ref="A18:J19"/>
    <mergeCell ref="A20:J22"/>
    <mergeCell ref="A23:J25"/>
    <mergeCell ref="A26:J28"/>
    <mergeCell ref="A29:J31"/>
    <mergeCell ref="A32:J33"/>
    <mergeCell ref="A35:J35"/>
    <mergeCell ref="A37:H37"/>
    <mergeCell ref="A38:B38"/>
    <mergeCell ref="A39:F39"/>
    <mergeCell ref="A40:F40"/>
    <mergeCell ref="A9:J9"/>
    <mergeCell ref="A14:J14"/>
    <mergeCell ref="G15:H15"/>
    <mergeCell ref="I15:J15"/>
    <mergeCell ref="G16:H16"/>
    <mergeCell ref="I16:J16"/>
    <mergeCell ref="A1:J1"/>
    <mergeCell ref="A2:J2"/>
    <mergeCell ref="A3:J3"/>
    <mergeCell ref="A7:J7"/>
    <mergeCell ref="A8:J8"/>
  </mergeCells>
  <conditionalFormatting sqref="A39:F51">
    <cfRule type="expression" dxfId="19" priority="2">
      <formula>$G39=$F$38</formula>
    </cfRule>
  </conditionalFormatting>
  <conditionalFormatting sqref="A56:G56">
    <cfRule type="expression" dxfId="18" priority="1">
      <formula>$A$56=0</formula>
    </cfRule>
  </conditionalFormatting>
  <dataValidations count="11">
    <dataValidation type="whole" allowBlank="1" showInputMessage="1" showErrorMessage="1" error="KZ kann nur 0, 1, 2 oder 3 sein!" sqref="K133" xr:uid="{A6F33569-05CD-4EE6-9BA7-F3C109D467B7}">
      <formula1>0</formula1>
      <formula2>3</formula2>
    </dataValidation>
    <dataValidation type="decimal" errorStyle="warning" allowBlank="1" showInputMessage="1" showErrorMessage="1" error="Wert ist unplausibel!" sqref="I150:I151" xr:uid="{DD288A84-ED33-4697-8F08-36315F1808A9}">
      <formula1>8</formula1>
      <formula2>20</formula2>
    </dataValidation>
    <dataValidation type="decimal" errorStyle="warning" allowBlank="1" showInputMessage="1" showErrorMessage="1" error="Wert ist unplausibel!" sqref="D150:D151" xr:uid="{1B78AACD-F826-4B49-948A-DAE08AC76962}">
      <formula1>30</formula1>
      <formula2>50</formula2>
    </dataValidation>
    <dataValidation type="decimal" errorStyle="warning" allowBlank="1" showInputMessage="1" showErrorMessage="1" error="Bitte Eingabe prüfen!" sqref="J133" xr:uid="{641605D5-F9E6-434E-8EDB-CA2F5810D122}">
      <formula1>-0.05</formula1>
      <formula2>0.07</formula2>
    </dataValidation>
    <dataValidation type="decimal" errorStyle="warning" allowBlank="1" showInputMessage="1" showErrorMessage="1" error="Wert muss negativ sein; über - 15 Tage ist unplausibel." sqref="G70:G71 G73:G74" xr:uid="{5A3E41BA-0060-45F1-B8CD-70CB3AFABE4B}">
      <formula1>-15</formula1>
      <formula2>0</formula2>
    </dataValidation>
    <dataValidation type="list" showInputMessage="1" showErrorMessage="1" sqref="G39:G51" xr:uid="{B3F920B4-CCAD-4FD5-A9FD-9AFFFB00F016}">
      <formula1>$E$38:$F$38</formula1>
    </dataValidation>
    <dataValidation type="decimal" errorStyle="warning" allowBlank="1" showInputMessage="1" showErrorMessage="1" error="Bitte Eingabewert prüfen!" sqref="H39:H51" xr:uid="{3581D84F-9B66-4BEA-9CBD-B58F81B6413C}">
      <formula1>0</formula1>
      <formula2>0.2</formula2>
    </dataValidation>
    <dataValidation type="date" operator="greaterThan" allowBlank="1" showInputMessage="1" showErrorMessage="1" sqref="A38:B38" xr:uid="{2948A514-FE03-4BF6-98E5-94AD8A9D1B2D}">
      <formula1>42005</formula1>
    </dataValidation>
    <dataValidation type="list" allowBlank="1" showInputMessage="1" showErrorMessage="1" sqref="E111 E114" xr:uid="{5FB2A78A-B5EB-4701-823A-4B98AA77E30A}">
      <formula1>$F$111:$F$112</formula1>
    </dataValidation>
    <dataValidation type="decimal" allowBlank="1" showInputMessage="1" showErrorMessage="1" sqref="E67" xr:uid="{A91273F8-9D9C-4669-A6D1-829668599AB1}">
      <formula1>0</formula1>
      <formula2>1</formula2>
    </dataValidation>
    <dataValidation type="decimal" errorStyle="warning" allowBlank="1" showInputMessage="1" showErrorMessage="1" error="Wert erscheint hoch, bzw darf NICHT größer 0 sein!" sqref="G65:G66" xr:uid="{39554ECA-E5CE-412A-A3C3-57E48829DE8F}">
      <formula1>-15</formula1>
      <formula2>0</formula2>
    </dataValidation>
  </dataValidations>
  <hyperlinks>
    <hyperlink ref="A169" r:id="rId1" xr:uid="{00DBBDBD-92D2-448C-A7F6-D574AE7D9A8B}"/>
    <hyperlink ref="E185" r:id="rId2" xr:uid="{008E6D91-4B0F-4764-B0B2-4AE7AE621A79}"/>
  </hyperlinks>
  <pageMargins left="0.7" right="0.7" top="0.75" bottom="0.75" header="0.3" footer="0.3"/>
  <pageSetup paperSize="9" orientation="portrait" r:id="rId3"/>
  <headerFooter>
    <oddFooter>&amp;LSeite &amp;P/&amp;N&amp;C&amp;"-,Fett"Personalnebenkosten&amp;"-,Standard"
Baugewerbe und Bauind.</oddFooter>
  </headerFooter>
  <rowBreaks count="3" manualBreakCount="3">
    <brk id="58" max="16383" man="1"/>
    <brk id="87" max="16383" man="1"/>
    <brk id="131" max="16383" man="1"/>
  </rowBreaks>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40BCC-5264-4EBA-9791-FAB51D3B6DAC}">
  <sheetPr codeName="Tabelle9">
    <tabColor rgb="FF00B0F0"/>
  </sheetPr>
  <dimension ref="A1:Q145"/>
  <sheetViews>
    <sheetView showGridLines="0" showWhiteSpace="0" zoomScale="120" zoomScaleNormal="120" workbookViewId="0">
      <selection activeCell="I90" sqref="I90"/>
    </sheetView>
  </sheetViews>
  <sheetFormatPr baseColWidth="10" defaultRowHeight="14.25" x14ac:dyDescent="0.45"/>
  <cols>
    <col min="1" max="8" width="9.3984375" style="1" customWidth="1"/>
    <col min="9" max="9" width="8.9296875" style="1" customWidth="1"/>
    <col min="10" max="10" width="2.06640625" style="1" customWidth="1"/>
    <col min="11" max="11" width="1.1328125" style="1" customWidth="1"/>
    <col min="12" max="12" width="10.6640625" style="1"/>
    <col min="13" max="16" width="0" style="1" hidden="1" customWidth="1"/>
    <col min="17" max="17" width="10.86328125" style="1" customWidth="1"/>
    <col min="18" max="16384" width="10.6640625" style="1"/>
  </cols>
  <sheetData>
    <row r="1" spans="1:17" ht="18" x14ac:dyDescent="0.55000000000000004">
      <c r="A1" s="515" t="s">
        <v>147</v>
      </c>
      <c r="B1" s="516"/>
      <c r="C1" s="516"/>
      <c r="D1" s="516"/>
      <c r="E1" s="516"/>
      <c r="F1" s="516"/>
      <c r="G1" s="516"/>
      <c r="H1" s="516"/>
      <c r="I1" s="516"/>
      <c r="J1" s="517"/>
    </row>
    <row r="2" spans="1:17" ht="18" x14ac:dyDescent="0.55000000000000004">
      <c r="A2" s="518" t="s">
        <v>148</v>
      </c>
      <c r="B2" s="519"/>
      <c r="C2" s="519"/>
      <c r="D2" s="519"/>
      <c r="E2" s="519"/>
      <c r="F2" s="519"/>
      <c r="G2" s="519"/>
      <c r="H2" s="519"/>
      <c r="I2" s="519"/>
      <c r="J2" s="520"/>
    </row>
    <row r="3" spans="1:17" ht="18" x14ac:dyDescent="0.45">
      <c r="A3" s="758" t="s">
        <v>149</v>
      </c>
      <c r="B3" s="759"/>
      <c r="C3" s="759"/>
      <c r="D3" s="759"/>
      <c r="E3" s="759"/>
      <c r="F3" s="759"/>
      <c r="G3" s="759"/>
      <c r="H3" s="759"/>
      <c r="I3" s="759"/>
      <c r="J3" s="760"/>
    </row>
    <row r="4" spans="1:17" ht="18" customHeight="1" x14ac:dyDescent="0.45">
      <c r="A4" s="770" t="s">
        <v>184</v>
      </c>
      <c r="B4" s="771"/>
      <c r="C4" s="771"/>
      <c r="D4" s="771"/>
      <c r="E4" s="771"/>
      <c r="F4" s="771"/>
      <c r="G4" s="771"/>
      <c r="H4" s="771"/>
      <c r="I4" s="771"/>
      <c r="J4" s="771"/>
      <c r="K4" s="771"/>
      <c r="L4" s="771"/>
      <c r="M4" s="771"/>
      <c r="N4" s="771"/>
      <c r="O4" s="771"/>
      <c r="P4" s="771"/>
      <c r="Q4" s="771"/>
    </row>
    <row r="5" spans="1:17" ht="18" customHeight="1" x14ac:dyDescent="0.45">
      <c r="A5" s="770"/>
      <c r="B5" s="771"/>
      <c r="C5" s="771"/>
      <c r="D5" s="771"/>
      <c r="E5" s="771"/>
      <c r="F5" s="771"/>
      <c r="G5" s="771"/>
      <c r="H5" s="771"/>
      <c r="I5" s="771"/>
      <c r="J5" s="771"/>
      <c r="K5" s="771"/>
      <c r="L5" s="771"/>
      <c r="M5" s="771"/>
      <c r="N5" s="771"/>
      <c r="O5" s="771"/>
      <c r="P5" s="771"/>
      <c r="Q5" s="771"/>
    </row>
    <row r="6" spans="1:17" ht="18" x14ac:dyDescent="0.55000000000000004">
      <c r="A6" s="356"/>
      <c r="B6" s="357"/>
      <c r="C6" s="357"/>
      <c r="D6" s="357"/>
      <c r="E6" s="357"/>
      <c r="F6" s="357"/>
      <c r="G6" s="357"/>
      <c r="H6" s="357"/>
      <c r="I6" s="357"/>
      <c r="J6" s="358"/>
    </row>
    <row r="7" spans="1:17" ht="18" x14ac:dyDescent="0.55000000000000004">
      <c r="A7" s="518"/>
      <c r="B7" s="519"/>
      <c r="C7" s="519"/>
      <c r="D7" s="519"/>
      <c r="E7" s="519"/>
      <c r="F7" s="519"/>
      <c r="G7" s="519"/>
      <c r="H7" s="519"/>
      <c r="I7" s="519"/>
      <c r="J7" s="520"/>
    </row>
    <row r="8" spans="1:17" ht="18" x14ac:dyDescent="0.55000000000000004">
      <c r="A8" s="518" t="s">
        <v>151</v>
      </c>
      <c r="B8" s="519"/>
      <c r="C8" s="519"/>
      <c r="D8" s="519"/>
      <c r="E8" s="519"/>
      <c r="F8" s="519"/>
      <c r="G8" s="519"/>
      <c r="H8" s="519"/>
      <c r="I8" s="519"/>
      <c r="J8" s="520"/>
    </row>
    <row r="9" spans="1:17" ht="15.75" x14ac:dyDescent="0.5">
      <c r="A9" s="761" t="s">
        <v>204</v>
      </c>
      <c r="B9" s="762"/>
      <c r="C9" s="762"/>
      <c r="D9" s="762"/>
      <c r="E9" s="762"/>
      <c r="F9" s="762"/>
      <c r="G9" s="762"/>
      <c r="H9" s="762"/>
      <c r="I9" s="762"/>
      <c r="J9" s="763"/>
    </row>
    <row r="10" spans="1:17" x14ac:dyDescent="0.45">
      <c r="A10" s="418" t="s">
        <v>250</v>
      </c>
      <c r="B10" s="420"/>
      <c r="C10" s="420" t="str">
        <f ca="1">MID(CELL("Dateiname",$A$1),FIND("]", CELL("Dateiname",$A$1))+1,31)</f>
        <v>Gärtner</v>
      </c>
      <c r="D10" s="420"/>
      <c r="E10" s="420"/>
      <c r="F10" s="420"/>
      <c r="G10" s="420"/>
      <c r="H10" s="420"/>
      <c r="I10" s="420"/>
      <c r="J10" s="421"/>
    </row>
    <row r="11" spans="1:17" ht="15.75" x14ac:dyDescent="0.5">
      <c r="A11" s="363"/>
      <c r="B11" s="363"/>
      <c r="C11" s="363"/>
      <c r="D11" s="363"/>
      <c r="E11" s="363"/>
      <c r="F11" s="363"/>
      <c r="G11" s="363"/>
      <c r="H11" s="363"/>
      <c r="I11" s="363"/>
      <c r="J11" s="363"/>
    </row>
    <row r="12" spans="1:17" ht="15.75" x14ac:dyDescent="0.5">
      <c r="A12" s="363"/>
      <c r="B12" s="363"/>
      <c r="C12" s="363"/>
      <c r="D12" s="363"/>
      <c r="F12" s="363"/>
      <c r="G12" s="363"/>
      <c r="H12" s="363"/>
      <c r="I12" s="363"/>
      <c r="J12" s="363"/>
    </row>
    <row r="13" spans="1:17" ht="15.75" x14ac:dyDescent="0.5">
      <c r="A13" s="363"/>
      <c r="B13" s="363"/>
      <c r="C13" s="363"/>
      <c r="D13" s="363"/>
      <c r="E13" s="363"/>
      <c r="F13" s="363"/>
      <c r="G13" s="363"/>
      <c r="H13" s="363"/>
      <c r="I13" s="363"/>
      <c r="J13" s="363"/>
    </row>
    <row r="14" spans="1:17" ht="15.75" x14ac:dyDescent="0.5">
      <c r="A14" s="764" t="s">
        <v>234</v>
      </c>
      <c r="B14" s="765"/>
      <c r="C14" s="765"/>
      <c r="D14" s="765"/>
      <c r="E14" s="765"/>
      <c r="F14" s="765"/>
      <c r="G14" s="765"/>
      <c r="H14" s="765"/>
      <c r="I14" s="765"/>
      <c r="J14" s="766"/>
    </row>
    <row r="15" spans="1:17" ht="15.75" x14ac:dyDescent="0.5">
      <c r="A15" s="387"/>
      <c r="B15" s="394" t="s">
        <v>198</v>
      </c>
      <c r="C15" s="380" t="s">
        <v>106</v>
      </c>
      <c r="D15" s="380" t="s">
        <v>108</v>
      </c>
      <c r="E15" s="380" t="s">
        <v>110</v>
      </c>
      <c r="F15" s="380" t="s">
        <v>112</v>
      </c>
      <c r="G15" s="767" t="s">
        <v>239</v>
      </c>
      <c r="H15" s="767"/>
      <c r="I15" s="716" t="s">
        <v>255</v>
      </c>
      <c r="J15" s="717"/>
    </row>
    <row r="16" spans="1:17" ht="15.75" x14ac:dyDescent="0.5">
      <c r="A16" s="388"/>
      <c r="B16" s="395">
        <f>H52</f>
        <v>0.29569999999999996</v>
      </c>
      <c r="C16" s="389">
        <f>E114</f>
        <v>0.66550612108412543</v>
      </c>
      <c r="D16" s="389">
        <f t="shared" ref="D16:F16" si="0">F114</f>
        <v>0</v>
      </c>
      <c r="E16" s="389">
        <f t="shared" si="0"/>
        <v>0</v>
      </c>
      <c r="F16" s="389">
        <f t="shared" si="0"/>
        <v>0</v>
      </c>
      <c r="G16" s="768">
        <f>C16+D16+E16+F16</f>
        <v>0.66550612108412543</v>
      </c>
      <c r="H16" s="769"/>
      <c r="I16" s="608">
        <f>I118</f>
        <v>0.66550612108412543</v>
      </c>
      <c r="J16" s="609"/>
    </row>
    <row r="17" spans="1:10" ht="15.75" x14ac:dyDescent="0.5">
      <c r="A17" s="369"/>
      <c r="B17" s="372"/>
      <c r="C17" s="369"/>
      <c r="D17" s="369"/>
      <c r="E17" s="369"/>
      <c r="F17" s="369"/>
      <c r="G17" s="369"/>
      <c r="H17" s="369"/>
      <c r="I17" s="369"/>
      <c r="J17" s="369"/>
    </row>
    <row r="18" spans="1:10" ht="15.75" customHeight="1" x14ac:dyDescent="0.45">
      <c r="A18" s="743" t="s">
        <v>235</v>
      </c>
      <c r="B18" s="744"/>
      <c r="C18" s="744"/>
      <c r="D18" s="744"/>
      <c r="E18" s="744"/>
      <c r="F18" s="744"/>
      <c r="G18" s="744"/>
      <c r="H18" s="744"/>
      <c r="I18" s="744"/>
      <c r="J18" s="745"/>
    </row>
    <row r="19" spans="1:10" ht="15.75" customHeight="1" x14ac:dyDescent="0.45">
      <c r="A19" s="737"/>
      <c r="B19" s="738"/>
      <c r="C19" s="738"/>
      <c r="D19" s="738"/>
      <c r="E19" s="738"/>
      <c r="F19" s="738"/>
      <c r="G19" s="738"/>
      <c r="H19" s="738"/>
      <c r="I19" s="738"/>
      <c r="J19" s="739"/>
    </row>
    <row r="20" spans="1:10" ht="14.25" customHeight="1" x14ac:dyDescent="0.45">
      <c r="A20" s="737" t="s">
        <v>236</v>
      </c>
      <c r="B20" s="738"/>
      <c r="C20" s="738"/>
      <c r="D20" s="738"/>
      <c r="E20" s="738"/>
      <c r="F20" s="738"/>
      <c r="G20" s="738"/>
      <c r="H20" s="738"/>
      <c r="I20" s="738"/>
      <c r="J20" s="739"/>
    </row>
    <row r="21" spans="1:10" ht="14.25" customHeight="1" x14ac:dyDescent="0.45">
      <c r="A21" s="737"/>
      <c r="B21" s="738"/>
      <c r="C21" s="738"/>
      <c r="D21" s="738"/>
      <c r="E21" s="738"/>
      <c r="F21" s="738"/>
      <c r="G21" s="738"/>
      <c r="H21" s="738"/>
      <c r="I21" s="738"/>
      <c r="J21" s="739"/>
    </row>
    <row r="22" spans="1:10" ht="15.75" customHeight="1" x14ac:dyDescent="0.45">
      <c r="A22" s="737"/>
      <c r="B22" s="738"/>
      <c r="C22" s="738"/>
      <c r="D22" s="738"/>
      <c r="E22" s="738"/>
      <c r="F22" s="738"/>
      <c r="G22" s="738"/>
      <c r="H22" s="738"/>
      <c r="I22" s="738"/>
      <c r="J22" s="739"/>
    </row>
    <row r="23" spans="1:10" x14ac:dyDescent="0.45">
      <c r="A23" s="737" t="s">
        <v>237</v>
      </c>
      <c r="B23" s="738"/>
      <c r="C23" s="738"/>
      <c r="D23" s="738"/>
      <c r="E23" s="738"/>
      <c r="F23" s="738"/>
      <c r="G23" s="738"/>
      <c r="H23" s="738"/>
      <c r="I23" s="738"/>
      <c r="J23" s="739"/>
    </row>
    <row r="24" spans="1:10" x14ac:dyDescent="0.45">
      <c r="A24" s="737"/>
      <c r="B24" s="738"/>
      <c r="C24" s="738"/>
      <c r="D24" s="738"/>
      <c r="E24" s="738"/>
      <c r="F24" s="738"/>
      <c r="G24" s="738"/>
      <c r="H24" s="738"/>
      <c r="I24" s="738"/>
      <c r="J24" s="739"/>
    </row>
    <row r="25" spans="1:10" x14ac:dyDescent="0.45">
      <c r="A25" s="737"/>
      <c r="B25" s="738"/>
      <c r="C25" s="738"/>
      <c r="D25" s="738"/>
      <c r="E25" s="738"/>
      <c r="F25" s="738"/>
      <c r="G25" s="738"/>
      <c r="H25" s="738"/>
      <c r="I25" s="738"/>
      <c r="J25" s="739"/>
    </row>
    <row r="26" spans="1:10" x14ac:dyDescent="0.45">
      <c r="A26" s="737" t="s">
        <v>238</v>
      </c>
      <c r="B26" s="738"/>
      <c r="C26" s="738"/>
      <c r="D26" s="738"/>
      <c r="E26" s="738"/>
      <c r="F26" s="738"/>
      <c r="G26" s="738"/>
      <c r="H26" s="738"/>
      <c r="I26" s="738"/>
      <c r="J26" s="739"/>
    </row>
    <row r="27" spans="1:10" x14ac:dyDescent="0.45">
      <c r="A27" s="737"/>
      <c r="B27" s="738"/>
      <c r="C27" s="738"/>
      <c r="D27" s="738"/>
      <c r="E27" s="738"/>
      <c r="F27" s="738"/>
      <c r="G27" s="738"/>
      <c r="H27" s="738"/>
      <c r="I27" s="738"/>
      <c r="J27" s="739"/>
    </row>
    <row r="28" spans="1:10" x14ac:dyDescent="0.45">
      <c r="A28" s="740"/>
      <c r="B28" s="741"/>
      <c r="C28" s="741"/>
      <c r="D28" s="741"/>
      <c r="E28" s="741"/>
      <c r="F28" s="741"/>
      <c r="G28" s="741"/>
      <c r="H28" s="741"/>
      <c r="I28" s="741"/>
      <c r="J28" s="742"/>
    </row>
    <row r="29" spans="1:10" x14ac:dyDescent="0.45">
      <c r="A29" s="743" t="s">
        <v>240</v>
      </c>
      <c r="B29" s="744"/>
      <c r="C29" s="744"/>
      <c r="D29" s="744"/>
      <c r="E29" s="744"/>
      <c r="F29" s="744"/>
      <c r="G29" s="744"/>
      <c r="H29" s="744"/>
      <c r="I29" s="744"/>
      <c r="J29" s="745"/>
    </row>
    <row r="30" spans="1:10" x14ac:dyDescent="0.45">
      <c r="A30" s="737"/>
      <c r="B30" s="738"/>
      <c r="C30" s="738"/>
      <c r="D30" s="738"/>
      <c r="E30" s="738"/>
      <c r="F30" s="738"/>
      <c r="G30" s="738"/>
      <c r="H30" s="738"/>
      <c r="I30" s="738"/>
      <c r="J30" s="739"/>
    </row>
    <row r="31" spans="1:10" ht="15.75" customHeight="1" x14ac:dyDescent="0.45">
      <c r="A31" s="740"/>
      <c r="B31" s="741"/>
      <c r="C31" s="741"/>
      <c r="D31" s="741"/>
      <c r="E31" s="741"/>
      <c r="F31" s="741"/>
      <c r="G31" s="741"/>
      <c r="H31" s="741"/>
      <c r="I31" s="741"/>
      <c r="J31" s="742"/>
    </row>
    <row r="32" spans="1:10" ht="15.75" customHeight="1" x14ac:dyDescent="0.45">
      <c r="A32" s="746" t="s">
        <v>242</v>
      </c>
      <c r="B32" s="747"/>
      <c r="C32" s="747"/>
      <c r="D32" s="747"/>
      <c r="E32" s="747"/>
      <c r="F32" s="747"/>
      <c r="G32" s="747"/>
      <c r="H32" s="747"/>
      <c r="I32" s="747"/>
      <c r="J32" s="748"/>
    </row>
    <row r="33" spans="1:10" ht="15.75" customHeight="1" x14ac:dyDescent="0.45">
      <c r="A33" s="749"/>
      <c r="B33" s="750"/>
      <c r="C33" s="750"/>
      <c r="D33" s="750"/>
      <c r="E33" s="750"/>
      <c r="F33" s="750"/>
      <c r="G33" s="750"/>
      <c r="H33" s="750"/>
      <c r="I33" s="750"/>
      <c r="J33" s="751"/>
    </row>
    <row r="34" spans="1:10" ht="15.75" x14ac:dyDescent="0.5">
      <c r="A34" s="380"/>
      <c r="B34" s="380"/>
      <c r="C34" s="380"/>
      <c r="D34" s="380"/>
      <c r="E34" s="380"/>
      <c r="F34" s="380"/>
      <c r="G34" s="380"/>
      <c r="H34" s="380"/>
      <c r="I34" s="380"/>
      <c r="J34" s="380"/>
    </row>
    <row r="35" spans="1:10" ht="15.75" x14ac:dyDescent="0.45">
      <c r="A35" s="752" t="s">
        <v>241</v>
      </c>
      <c r="B35" s="752"/>
      <c r="C35" s="752"/>
      <c r="D35" s="752"/>
      <c r="E35" s="752"/>
      <c r="F35" s="752"/>
      <c r="G35" s="752"/>
      <c r="H35" s="752"/>
      <c r="I35" s="752"/>
      <c r="J35" s="752"/>
    </row>
    <row r="36" spans="1:10" x14ac:dyDescent="0.45">
      <c r="B36" s="2"/>
    </row>
    <row r="37" spans="1:10" x14ac:dyDescent="0.45">
      <c r="A37" s="687" t="s">
        <v>40</v>
      </c>
      <c r="B37" s="688"/>
      <c r="C37" s="688"/>
      <c r="D37" s="688"/>
      <c r="E37" s="688"/>
      <c r="F37" s="688"/>
      <c r="G37" s="689"/>
      <c r="H37" s="690"/>
    </row>
    <row r="38" spans="1:10" x14ac:dyDescent="0.45">
      <c r="A38" s="753">
        <f>'DPNK-Stamm'!B2</f>
        <v>46006</v>
      </c>
      <c r="B38" s="754"/>
      <c r="C38" s="196"/>
      <c r="D38" s="40"/>
      <c r="E38" s="261" t="s">
        <v>81</v>
      </c>
      <c r="F38" s="262" t="s">
        <v>83</v>
      </c>
      <c r="G38" s="43"/>
      <c r="H38" s="227" t="s">
        <v>19</v>
      </c>
    </row>
    <row r="39" spans="1:10" x14ac:dyDescent="0.45">
      <c r="A39" s="755" t="str">
        <f>'DPNK-Stamm'!A4</f>
        <v>Arbeitslosenversicherung</v>
      </c>
      <c r="B39" s="756"/>
      <c r="C39" s="756"/>
      <c r="D39" s="756"/>
      <c r="E39" s="756"/>
      <c r="F39" s="757"/>
      <c r="G39" s="275" t="s">
        <v>81</v>
      </c>
      <c r="H39" s="224">
        <f>IF(G39=$E$38,'DPNK-Stamm'!H4,"")</f>
        <v>2.9499999999999998E-2</v>
      </c>
    </row>
    <row r="40" spans="1:10" x14ac:dyDescent="0.45">
      <c r="A40" s="628" t="str">
        <f>'DPNK-Stamm'!A5</f>
        <v>Zuschlag Insolvenzentgeltsicherung</v>
      </c>
      <c r="B40" s="629"/>
      <c r="C40" s="629"/>
      <c r="D40" s="629"/>
      <c r="E40" s="629"/>
      <c r="F40" s="630"/>
      <c r="G40" s="276" t="s">
        <v>81</v>
      </c>
      <c r="H40" s="225">
        <f>IF(G40=$E$38,'DPNK-Stamm'!H5,"")</f>
        <v>1E-3</v>
      </c>
    </row>
    <row r="41" spans="1:10" x14ac:dyDescent="0.45">
      <c r="A41" s="628" t="str">
        <f>'DPNK-Stamm'!A6</f>
        <v>Pensionsversicherung ASVG</v>
      </c>
      <c r="B41" s="629"/>
      <c r="C41" s="629"/>
      <c r="D41" s="629"/>
      <c r="E41" s="629"/>
      <c r="F41" s="630"/>
      <c r="G41" s="276" t="s">
        <v>81</v>
      </c>
      <c r="H41" s="225">
        <f>IF(G41=$E$38,'DPNK-Stamm'!H6,"")</f>
        <v>0.1255</v>
      </c>
    </row>
    <row r="42" spans="1:10" x14ac:dyDescent="0.45">
      <c r="A42" s="628" t="str">
        <f>'DPNK-Stamm'!A7</f>
        <v>Krankenversicherung ASVG</v>
      </c>
      <c r="B42" s="629"/>
      <c r="C42" s="629"/>
      <c r="D42" s="629"/>
      <c r="E42" s="629"/>
      <c r="F42" s="630"/>
      <c r="G42" s="276" t="s">
        <v>81</v>
      </c>
      <c r="H42" s="225">
        <f>IF(G42=$E$38,'DPNK-Stamm'!H7,"")</f>
        <v>3.78E-2</v>
      </c>
    </row>
    <row r="43" spans="1:10" x14ac:dyDescent="0.45">
      <c r="A43" s="628" t="str">
        <f>'DPNK-Stamm'!A8</f>
        <v>Unfallversicherung</v>
      </c>
      <c r="B43" s="629"/>
      <c r="C43" s="629"/>
      <c r="D43" s="629"/>
      <c r="E43" s="629"/>
      <c r="F43" s="630"/>
      <c r="G43" s="276" t="s">
        <v>81</v>
      </c>
      <c r="H43" s="225">
        <f>IF(G43=$E$38,'DPNK-Stamm'!H8,"")</f>
        <v>1.0999999999999999E-2</v>
      </c>
    </row>
    <row r="44" spans="1:10" x14ac:dyDescent="0.45">
      <c r="A44" s="628" t="str">
        <f>'DPNK-Stamm'!A9</f>
        <v>Familienlastenausgleichsfonds (FLAF)</v>
      </c>
      <c r="B44" s="629"/>
      <c r="C44" s="629"/>
      <c r="D44" s="629"/>
      <c r="E44" s="629"/>
      <c r="F44" s="630"/>
      <c r="G44" s="276" t="s">
        <v>81</v>
      </c>
      <c r="H44" s="225">
        <f>IF(G44=$E$38,'DPNK-Stamm'!H9,"")</f>
        <v>3.6999999999999998E-2</v>
      </c>
    </row>
    <row r="45" spans="1:10" x14ac:dyDescent="0.45">
      <c r="A45" s="628" t="str">
        <f>'DPNK-Stamm'!A10</f>
        <v>DZ zum FLAF (im Mittel; bitte zutreffenden Bundesländerwert eintragen)</v>
      </c>
      <c r="B45" s="629"/>
      <c r="C45" s="629"/>
      <c r="D45" s="629"/>
      <c r="E45" s="629"/>
      <c r="F45" s="630"/>
      <c r="G45" s="276" t="s">
        <v>81</v>
      </c>
      <c r="H45" s="225">
        <f>IF(G45=$E$38,'DPNK-Stamm'!H10,"")</f>
        <v>3.5999999999999999E-3</v>
      </c>
    </row>
    <row r="46" spans="1:10" x14ac:dyDescent="0.45">
      <c r="A46" s="628" t="str">
        <f>'DPNK-Stamm'!A11</f>
        <v>Wohnbauförderungsbeitrag alle BL o. Wien</v>
      </c>
      <c r="B46" s="629"/>
      <c r="C46" s="629"/>
      <c r="D46" s="629"/>
      <c r="E46" s="629"/>
      <c r="F46" s="630"/>
      <c r="G46" s="276" t="s">
        <v>81</v>
      </c>
      <c r="H46" s="225">
        <f>IF(G46=$E$38,'DPNK-Stamm'!H11,"")</f>
        <v>5.0000000000000001E-3</v>
      </c>
    </row>
    <row r="47" spans="1:10" x14ac:dyDescent="0.45">
      <c r="A47" s="628" t="str">
        <f>'DPNK-Stamm'!A12</f>
        <v>Schlechtwetterentschädigungsbeitrag</v>
      </c>
      <c r="B47" s="629"/>
      <c r="C47" s="629"/>
      <c r="D47" s="629"/>
      <c r="E47" s="629"/>
      <c r="F47" s="630"/>
      <c r="G47" s="276" t="s">
        <v>83</v>
      </c>
      <c r="H47" s="225" t="str">
        <f>IF(G47=$E$38,'DPNK-Stamm'!H12,"")</f>
        <v/>
      </c>
    </row>
    <row r="48" spans="1:10" x14ac:dyDescent="0.45">
      <c r="A48" s="628" t="str">
        <f>'DPNK-Stamm'!A13</f>
        <v>Kommunalsteuer</v>
      </c>
      <c r="B48" s="629"/>
      <c r="C48" s="629"/>
      <c r="D48" s="629"/>
      <c r="E48" s="629"/>
      <c r="F48" s="630"/>
      <c r="G48" s="276" t="s">
        <v>81</v>
      </c>
      <c r="H48" s="225">
        <f>IF(G48=$E$38,'DPNK-Stamm'!H13,"")</f>
        <v>0.03</v>
      </c>
    </row>
    <row r="49" spans="1:10" x14ac:dyDescent="0.45">
      <c r="A49" s="628" t="str">
        <f>'DPNK-Stamm'!A14</f>
        <v>Abfertigung-Neu (Betriebl. Mitarbeitervorsorge)</v>
      </c>
      <c r="B49" s="629"/>
      <c r="C49" s="629"/>
      <c r="D49" s="629"/>
      <c r="E49" s="629"/>
      <c r="F49" s="630"/>
      <c r="G49" s="276" t="s">
        <v>81</v>
      </c>
      <c r="H49" s="225">
        <f>IF(G49=$E$38,'DPNK-Stamm'!H14,"")</f>
        <v>1.5299999999999999E-2</v>
      </c>
    </row>
    <row r="50" spans="1:10" x14ac:dyDescent="0.45">
      <c r="A50" s="489" t="str">
        <f>'DPNK-Stamm'!A15</f>
        <v>frei</v>
      </c>
      <c r="B50" s="490"/>
      <c r="C50" s="490"/>
      <c r="D50" s="490"/>
      <c r="E50" s="490"/>
      <c r="F50" s="713"/>
      <c r="G50" s="276"/>
      <c r="H50" s="225" t="str">
        <f>IF(G50=$E$38,'DPNK-Stamm'!H15,"")</f>
        <v/>
      </c>
    </row>
    <row r="51" spans="1:10" x14ac:dyDescent="0.45">
      <c r="A51" s="651" t="str">
        <f>'DPNK-Stamm'!A16</f>
        <v>frei</v>
      </c>
      <c r="B51" s="652"/>
      <c r="C51" s="652"/>
      <c r="D51" s="652"/>
      <c r="E51" s="652"/>
      <c r="F51" s="720"/>
      <c r="G51" s="277"/>
      <c r="H51" s="226" t="str">
        <f>IF(G51=$E$38,'DPNK-Stamm'!H16,"")</f>
        <v/>
      </c>
    </row>
    <row r="52" spans="1:10" x14ac:dyDescent="0.45">
      <c r="A52" s="65" t="s">
        <v>41</v>
      </c>
      <c r="B52" s="66"/>
      <c r="C52" s="66"/>
      <c r="D52" s="66"/>
      <c r="E52" s="66"/>
      <c r="F52" s="66"/>
      <c r="G52" s="101"/>
      <c r="H52" s="234">
        <f>SUM(H39:H51)</f>
        <v>0.29569999999999996</v>
      </c>
    </row>
    <row r="53" spans="1:10" x14ac:dyDescent="0.45">
      <c r="A53" s="645"/>
      <c r="B53" s="645"/>
      <c r="C53" s="645"/>
      <c r="D53" s="645"/>
      <c r="E53" s="645"/>
      <c r="F53" s="645"/>
      <c r="G53" s="645"/>
      <c r="H53" s="645"/>
    </row>
    <row r="54" spans="1:10" x14ac:dyDescent="0.45">
      <c r="A54" s="631" t="str">
        <f>'DPNK-Stamm'!A20</f>
        <v>DPNK auf laufendes Entgelt</v>
      </c>
      <c r="B54" s="632"/>
      <c r="C54" s="632"/>
      <c r="D54" s="632"/>
      <c r="E54" s="632"/>
      <c r="F54" s="632"/>
      <c r="G54" s="632"/>
      <c r="H54" s="69">
        <f>H52</f>
        <v>0.29569999999999996</v>
      </c>
    </row>
    <row r="55" spans="1:10" x14ac:dyDescent="0.45">
      <c r="A55" s="711" t="str">
        <f>'DPNK-Stamm'!A21</f>
        <v>abzüglich Wohnbauförderungsbeitrag</v>
      </c>
      <c r="B55" s="640"/>
      <c r="C55" s="640"/>
      <c r="D55" s="640"/>
      <c r="E55" s="640"/>
      <c r="F55" s="640"/>
      <c r="G55" s="640"/>
      <c r="H55" s="229">
        <f>'DPNK-Stamm'!H21</f>
        <v>-5.0000000000000001E-3</v>
      </c>
    </row>
    <row r="56" spans="1:10" x14ac:dyDescent="0.45">
      <c r="A56" s="651">
        <f>'DPNK-Stamm'!A22</f>
        <v>0</v>
      </c>
      <c r="B56" s="652"/>
      <c r="C56" s="652"/>
      <c r="D56" s="652"/>
      <c r="E56" s="652"/>
      <c r="F56" s="652"/>
      <c r="G56" s="652"/>
      <c r="H56" s="68">
        <f>'DPNK-Stamm'!H22</f>
        <v>0</v>
      </c>
    </row>
    <row r="57" spans="1:10" x14ac:dyDescent="0.45">
      <c r="A57" s="646" t="str">
        <f>'DPNK-Stamm'!A23</f>
        <v>Direkte Personalnebenkosten auf Sonderzahlungen</v>
      </c>
      <c r="B57" s="647"/>
      <c r="C57" s="647"/>
      <c r="D57" s="647"/>
      <c r="E57" s="647"/>
      <c r="F57" s="647"/>
      <c r="G57" s="647"/>
      <c r="H57" s="67">
        <f>SUM(H54:H56)</f>
        <v>0.29069999999999996</v>
      </c>
    </row>
    <row r="58" spans="1:10" x14ac:dyDescent="0.45">
      <c r="A58" s="435"/>
      <c r="B58" s="435"/>
      <c r="C58" s="435"/>
      <c r="D58" s="435"/>
      <c r="E58" s="435"/>
      <c r="F58" s="435"/>
      <c r="G58" s="435"/>
      <c r="H58" s="442"/>
    </row>
    <row r="60" spans="1:10" x14ac:dyDescent="0.45">
      <c r="A60" s="177" t="s">
        <v>0</v>
      </c>
      <c r="B60" s="178"/>
      <c r="C60" s="178"/>
      <c r="D60" s="178"/>
      <c r="E60" s="178"/>
      <c r="F60" s="178"/>
      <c r="G60" s="178"/>
      <c r="H60" s="178"/>
      <c r="I60" s="179"/>
      <c r="J60" s="190"/>
    </row>
    <row r="61" spans="1:10" x14ac:dyDescent="0.45">
      <c r="A61" s="3" t="s">
        <v>1</v>
      </c>
      <c r="B61" s="180"/>
      <c r="C61" s="180"/>
      <c r="D61" s="180"/>
      <c r="E61" s="4"/>
      <c r="F61" s="4"/>
      <c r="G61" s="4"/>
      <c r="H61" s="5" t="s">
        <v>2</v>
      </c>
      <c r="I61" s="6" t="s">
        <v>3</v>
      </c>
      <c r="J61" s="186"/>
    </row>
    <row r="62" spans="1:10" x14ac:dyDescent="0.45">
      <c r="A62" s="7" t="s">
        <v>119</v>
      </c>
      <c r="B62" s="181"/>
      <c r="C62" s="181"/>
      <c r="D62" s="181"/>
      <c r="E62" s="8"/>
      <c r="F62" s="8"/>
      <c r="G62" s="8"/>
      <c r="H62" s="9">
        <v>365.25</v>
      </c>
      <c r="I62" s="10"/>
      <c r="J62" s="8"/>
    </row>
    <row r="63" spans="1:10" x14ac:dyDescent="0.45">
      <c r="A63" s="11" t="s">
        <v>5</v>
      </c>
      <c r="B63" s="12"/>
      <c r="C63" s="12"/>
      <c r="D63" s="12"/>
      <c r="E63" s="12"/>
      <c r="F63" s="12"/>
      <c r="G63" s="12"/>
      <c r="H63" s="13">
        <f>-H62/7*2</f>
        <v>-104.35714285714286</v>
      </c>
      <c r="I63" s="14"/>
      <c r="J63" s="8"/>
    </row>
    <row r="64" spans="1:10" x14ac:dyDescent="0.45">
      <c r="A64" s="15" t="s">
        <v>7</v>
      </c>
      <c r="B64" s="16"/>
      <c r="C64" s="16"/>
      <c r="D64" s="16"/>
      <c r="E64" s="16"/>
      <c r="F64" s="16"/>
      <c r="G64" s="16"/>
      <c r="H64" s="17">
        <f>SUM(H62:H63)</f>
        <v>260.89285714285711</v>
      </c>
      <c r="I64" s="14"/>
      <c r="J64" s="8"/>
    </row>
    <row r="65" spans="1:14" x14ac:dyDescent="0.45">
      <c r="A65" s="7" t="s">
        <v>120</v>
      </c>
      <c r="B65" s="181"/>
      <c r="C65" s="181"/>
      <c r="D65" s="181"/>
      <c r="E65" s="8"/>
      <c r="F65" s="8"/>
      <c r="G65" s="8"/>
      <c r="H65" s="18">
        <v>-10.5</v>
      </c>
      <c r="I65" s="721">
        <f>-H65-H66</f>
        <v>11.214285714285714</v>
      </c>
      <c r="J65" s="191"/>
    </row>
    <row r="66" spans="1:14" x14ac:dyDescent="0.45">
      <c r="A66" s="7" t="s">
        <v>247</v>
      </c>
      <c r="B66" s="181"/>
      <c r="C66" s="181"/>
      <c r="D66" s="181"/>
      <c r="E66" s="8"/>
      <c r="G66" s="411">
        <v>0.5</v>
      </c>
      <c r="H66" s="273">
        <f>-2*0.714285714285714*G66</f>
        <v>-0.71428571428571397</v>
      </c>
      <c r="I66" s="721"/>
      <c r="J66" s="191"/>
    </row>
    <row r="67" spans="1:14" x14ac:dyDescent="0.45">
      <c r="A67" s="7" t="s">
        <v>11</v>
      </c>
      <c r="B67" s="181"/>
      <c r="C67" s="271">
        <v>0.85</v>
      </c>
      <c r="D67" s="722">
        <v>5</v>
      </c>
      <c r="E67" s="722"/>
      <c r="F67" s="19">
        <v>5</v>
      </c>
      <c r="H67" s="18">
        <f>-5*D67*C67</f>
        <v>-21.25</v>
      </c>
      <c r="I67" s="719">
        <f>-H67-H68</f>
        <v>25.75</v>
      </c>
      <c r="J67" s="192"/>
    </row>
    <row r="68" spans="1:14" x14ac:dyDescent="0.45">
      <c r="A68" s="20" t="s">
        <v>13</v>
      </c>
      <c r="B68" s="182"/>
      <c r="C68" s="21">
        <f>1-C67</f>
        <v>0.15000000000000002</v>
      </c>
      <c r="D68" s="718">
        <v>6</v>
      </c>
      <c r="E68" s="718"/>
      <c r="F68" s="22">
        <v>5</v>
      </c>
      <c r="G68" s="198"/>
      <c r="H68" s="23">
        <f>-5*D68*C68</f>
        <v>-4.5000000000000009</v>
      </c>
      <c r="I68" s="719"/>
      <c r="J68" s="192"/>
      <c r="M68" s="264"/>
    </row>
    <row r="69" spans="1:14" x14ac:dyDescent="0.45">
      <c r="A69" s="194" t="s">
        <v>14</v>
      </c>
      <c r="B69" s="444"/>
      <c r="C69" s="8"/>
      <c r="D69" s="8"/>
      <c r="E69" s="8"/>
      <c r="F69" s="8"/>
      <c r="G69" s="8"/>
      <c r="H69" s="24">
        <f>SUM(H64:H68)</f>
        <v>223.92857142857139</v>
      </c>
      <c r="I69" s="14"/>
      <c r="J69" s="8"/>
      <c r="M69" s="264"/>
    </row>
    <row r="70" spans="1:14" x14ac:dyDescent="0.45">
      <c r="A70" s="187" t="s">
        <v>276</v>
      </c>
      <c r="B70" s="8"/>
      <c r="C70" s="8"/>
      <c r="D70" s="8"/>
      <c r="E70" s="8"/>
      <c r="F70" s="8"/>
      <c r="G70" s="8"/>
      <c r="H70" s="96">
        <v>-11</v>
      </c>
      <c r="I70" s="719">
        <f>-H70-H71</f>
        <v>13.5</v>
      </c>
      <c r="J70" s="192"/>
      <c r="M70" s="264"/>
    </row>
    <row r="71" spans="1:14" x14ac:dyDescent="0.45">
      <c r="A71" s="11" t="s">
        <v>277</v>
      </c>
      <c r="B71" s="12"/>
      <c r="C71" s="12"/>
      <c r="D71" s="12"/>
      <c r="E71" s="12"/>
      <c r="F71" s="12"/>
      <c r="G71" s="12"/>
      <c r="H71" s="96">
        <v>-2.5</v>
      </c>
      <c r="I71" s="719"/>
      <c r="J71" s="192"/>
      <c r="M71" s="264"/>
      <c r="N71" s="264"/>
    </row>
    <row r="72" spans="1:14" x14ac:dyDescent="0.45">
      <c r="A72" s="194" t="s">
        <v>273</v>
      </c>
      <c r="B72" s="444"/>
      <c r="C72" s="8"/>
      <c r="D72" s="8"/>
      <c r="E72" s="8"/>
      <c r="F72" s="8"/>
      <c r="G72" s="8"/>
      <c r="H72" s="9">
        <f>SUM(H69:H71)</f>
        <v>210.42857142857139</v>
      </c>
      <c r="I72" s="14"/>
      <c r="J72" s="8"/>
    </row>
    <row r="73" spans="1:14" x14ac:dyDescent="0.45">
      <c r="A73" s="187" t="s">
        <v>278</v>
      </c>
      <c r="B73" s="8"/>
      <c r="C73" s="8"/>
      <c r="D73" s="8"/>
      <c r="E73" s="8"/>
      <c r="F73" s="8"/>
      <c r="G73" s="8"/>
      <c r="H73" s="96">
        <v>0</v>
      </c>
      <c r="I73" s="32"/>
      <c r="J73" s="8"/>
    </row>
    <row r="74" spans="1:14" x14ac:dyDescent="0.45">
      <c r="A74" s="20" t="s">
        <v>275</v>
      </c>
      <c r="B74" s="182"/>
      <c r="C74" s="182"/>
      <c r="D74" s="182"/>
      <c r="E74" s="12"/>
      <c r="F74" s="12"/>
      <c r="G74" s="12"/>
      <c r="H74" s="96">
        <v>-7.5</v>
      </c>
      <c r="I74" s="189">
        <f t="shared" ref="I74" si="1">-H74</f>
        <v>7.5</v>
      </c>
      <c r="J74" s="24"/>
    </row>
    <row r="75" spans="1:14" x14ac:dyDescent="0.45">
      <c r="A75" s="445" t="s">
        <v>274</v>
      </c>
      <c r="B75" s="12"/>
      <c r="C75" s="12"/>
      <c r="D75" s="12"/>
      <c r="E75" s="12"/>
      <c r="F75" s="12" t="s">
        <v>17</v>
      </c>
      <c r="G75" s="198"/>
      <c r="H75" s="265">
        <f>SUM(H72:H74)</f>
        <v>202.92857142857139</v>
      </c>
      <c r="I75" s="25">
        <f>SUM(I62:I74)</f>
        <v>57.964285714285715</v>
      </c>
      <c r="J75" s="24"/>
    </row>
    <row r="76" spans="1:14" x14ac:dyDescent="0.45">
      <c r="A76" s="736"/>
      <c r="B76" s="736"/>
      <c r="C76" s="736"/>
      <c r="D76" s="736"/>
      <c r="E76" s="736"/>
      <c r="F76" s="736"/>
      <c r="G76" s="736"/>
      <c r="H76" s="736"/>
      <c r="I76" s="736"/>
    </row>
    <row r="77" spans="1:14" ht="15.75" x14ac:dyDescent="0.45">
      <c r="A77" s="208" t="s">
        <v>18</v>
      </c>
      <c r="B77" s="209"/>
      <c r="C77" s="209"/>
      <c r="D77" s="209"/>
      <c r="E77" s="210"/>
      <c r="F77" s="211"/>
      <c r="G77" s="211"/>
      <c r="H77" s="211"/>
      <c r="I77" s="212"/>
      <c r="J77" s="724" t="s">
        <v>46</v>
      </c>
    </row>
    <row r="78" spans="1:14" x14ac:dyDescent="0.45">
      <c r="A78" s="65"/>
      <c r="B78" s="66"/>
      <c r="C78" s="66"/>
      <c r="D78" s="66"/>
      <c r="E78" s="108"/>
      <c r="F78" s="213" t="s">
        <v>17</v>
      </c>
      <c r="G78" s="213" t="s">
        <v>19</v>
      </c>
      <c r="H78" s="214" t="s">
        <v>48</v>
      </c>
      <c r="I78" s="215" t="s">
        <v>49</v>
      </c>
      <c r="J78" s="725"/>
    </row>
    <row r="79" spans="1:14" x14ac:dyDescent="0.45">
      <c r="A79" s="216"/>
      <c r="B79" s="105"/>
      <c r="C79" s="105"/>
      <c r="D79" s="105"/>
      <c r="E79" s="104"/>
      <c r="F79" s="217"/>
      <c r="G79" s="217"/>
      <c r="H79" s="218"/>
      <c r="I79" s="219"/>
      <c r="J79" s="725"/>
    </row>
    <row r="80" spans="1:14" x14ac:dyDescent="0.45">
      <c r="A80" s="193" t="s">
        <v>20</v>
      </c>
      <c r="B80" s="181"/>
      <c r="C80" s="181"/>
      <c r="D80" s="181"/>
      <c r="E80" s="8"/>
      <c r="F80" s="26">
        <f>H75</f>
        <v>202.92857142857139</v>
      </c>
      <c r="G80" s="27">
        <f>F80/F80</f>
        <v>1</v>
      </c>
      <c r="H80" s="188">
        <f>G80*H$52</f>
        <v>0.29569999999999996</v>
      </c>
      <c r="I80" s="28">
        <f>G80*(1+H80)</f>
        <v>1.2957000000000001</v>
      </c>
      <c r="J80" s="725"/>
    </row>
    <row r="81" spans="1:16" x14ac:dyDescent="0.45">
      <c r="A81" s="7" t="s">
        <v>21</v>
      </c>
      <c r="B81" s="181"/>
      <c r="C81" s="181"/>
      <c r="D81" s="181"/>
      <c r="E81" s="8"/>
      <c r="F81" s="29"/>
      <c r="G81" s="30"/>
      <c r="H81" s="188"/>
      <c r="I81" s="28"/>
      <c r="J81" s="725"/>
    </row>
    <row r="82" spans="1:16" x14ac:dyDescent="0.45">
      <c r="A82" s="194" t="s">
        <v>117</v>
      </c>
      <c r="B82" s="8"/>
      <c r="C82" s="8"/>
      <c r="D82" s="8"/>
      <c r="E82" s="8"/>
      <c r="F82" s="29"/>
      <c r="G82" s="30"/>
      <c r="H82" s="188"/>
      <c r="I82" s="28"/>
      <c r="J82" s="726"/>
    </row>
    <row r="83" spans="1:16" x14ac:dyDescent="0.45">
      <c r="A83" s="187" t="s">
        <v>118</v>
      </c>
      <c r="B83" s="8"/>
      <c r="C83" s="8"/>
      <c r="D83" s="8"/>
      <c r="E83" s="8"/>
      <c r="F83" s="29">
        <f>I65</f>
        <v>11.214285714285714</v>
      </c>
      <c r="G83" s="30">
        <f>F83/F$80</f>
        <v>5.5262231608588536E-2</v>
      </c>
      <c r="H83" s="188">
        <f>H80</f>
        <v>0.29569999999999996</v>
      </c>
      <c r="I83" s="28">
        <f t="shared" ref="I83:I89" si="2">G83*(1+H83)</f>
        <v>7.1603273495248171E-2</v>
      </c>
      <c r="J83" s="239">
        <v>0</v>
      </c>
      <c r="M83" s="286">
        <f>IF($J83=0,$I83,0)</f>
        <v>7.1603273495248171E-2</v>
      </c>
      <c r="N83" s="286">
        <f>IF($J83=1,$I83,0)</f>
        <v>0</v>
      </c>
      <c r="O83" s="286">
        <f>IF($J83=2,$I83,0)</f>
        <v>0</v>
      </c>
      <c r="P83" s="286">
        <f>IF($J83=3,$I83,0)</f>
        <v>0</v>
      </c>
    </row>
    <row r="84" spans="1:16" x14ac:dyDescent="0.45">
      <c r="A84" s="187" t="s">
        <v>121</v>
      </c>
      <c r="B84" s="8"/>
      <c r="C84" s="8"/>
      <c r="D84" s="8"/>
      <c r="E84" s="8"/>
      <c r="F84" s="29">
        <f>I67</f>
        <v>25.75</v>
      </c>
      <c r="G84" s="30">
        <f t="shared" ref="G84:G86" si="3">F84/F$80</f>
        <v>0.12689193945793736</v>
      </c>
      <c r="H84" s="188">
        <f>H80</f>
        <v>0.29569999999999996</v>
      </c>
      <c r="I84" s="28">
        <f t="shared" si="2"/>
        <v>0.16441388595564946</v>
      </c>
      <c r="J84" s="239">
        <v>0</v>
      </c>
      <c r="M84" s="286">
        <f t="shared" ref="M84:M90" si="4">IF($J84=0,$I84,0)</f>
        <v>0.16441388595564946</v>
      </c>
      <c r="N84" s="286">
        <f t="shared" ref="N84:N90" si="5">IF($J84=1,$I84,0)</f>
        <v>0</v>
      </c>
      <c r="O84" s="286">
        <f t="shared" ref="O84:O90" si="6">IF($J84=2,$I84,0)</f>
        <v>0</v>
      </c>
      <c r="P84" s="286">
        <f t="shared" ref="P84:P90" si="7">IF($J84=3,$I84,0)</f>
        <v>0</v>
      </c>
    </row>
    <row r="85" spans="1:16" x14ac:dyDescent="0.45">
      <c r="A85" s="187" t="s">
        <v>122</v>
      </c>
      <c r="B85" s="8"/>
      <c r="C85" s="8"/>
      <c r="D85" s="8"/>
      <c r="E85" s="8"/>
      <c r="F85" s="29">
        <f>I70</f>
        <v>13.5</v>
      </c>
      <c r="G85" s="30">
        <f t="shared" si="3"/>
        <v>6.6525871172122511E-2</v>
      </c>
      <c r="H85" s="188">
        <f>H80</f>
        <v>0.29569999999999996</v>
      </c>
      <c r="I85" s="28">
        <f t="shared" si="2"/>
        <v>8.619757127771914E-2</v>
      </c>
      <c r="J85" s="239">
        <v>0</v>
      </c>
      <c r="M85" s="286">
        <f t="shared" si="4"/>
        <v>8.619757127771914E-2</v>
      </c>
      <c r="N85" s="286">
        <f t="shared" si="5"/>
        <v>0</v>
      </c>
      <c r="O85" s="286">
        <f t="shared" si="6"/>
        <v>0</v>
      </c>
      <c r="P85" s="286">
        <f t="shared" si="7"/>
        <v>0</v>
      </c>
    </row>
    <row r="86" spans="1:16" x14ac:dyDescent="0.45">
      <c r="A86" s="187" t="s">
        <v>153</v>
      </c>
      <c r="B86" s="8"/>
      <c r="C86" s="8"/>
      <c r="D86" s="8"/>
      <c r="E86" s="8"/>
      <c r="F86" s="29">
        <f>I74</f>
        <v>7.5</v>
      </c>
      <c r="G86" s="30">
        <f t="shared" si="3"/>
        <v>3.6958817317845838E-2</v>
      </c>
      <c r="H86" s="188">
        <f>H80</f>
        <v>0.29569999999999996</v>
      </c>
      <c r="I86" s="28">
        <f t="shared" si="2"/>
        <v>4.7887539598732855E-2</v>
      </c>
      <c r="J86" s="239">
        <v>0</v>
      </c>
      <c r="M86" s="286">
        <f t="shared" si="4"/>
        <v>4.7887539598732855E-2</v>
      </c>
      <c r="N86" s="286">
        <f t="shared" si="5"/>
        <v>0</v>
      </c>
      <c r="O86" s="286">
        <f t="shared" si="6"/>
        <v>0</v>
      </c>
      <c r="P86" s="286">
        <f t="shared" si="7"/>
        <v>0</v>
      </c>
    </row>
    <row r="87" spans="1:16" x14ac:dyDescent="0.45">
      <c r="A87" s="194" t="s">
        <v>123</v>
      </c>
      <c r="B87" s="8"/>
      <c r="C87" s="8"/>
      <c r="D87" s="8"/>
      <c r="E87" s="8"/>
      <c r="F87" s="29"/>
      <c r="G87" s="30"/>
      <c r="H87" s="188"/>
      <c r="I87" s="28"/>
      <c r="J87" s="240"/>
      <c r="M87" s="286">
        <f t="shared" si="4"/>
        <v>0</v>
      </c>
      <c r="N87" s="286">
        <f t="shared" si="5"/>
        <v>0</v>
      </c>
      <c r="O87" s="286">
        <f t="shared" si="6"/>
        <v>0</v>
      </c>
      <c r="P87" s="286">
        <f t="shared" si="7"/>
        <v>0</v>
      </c>
    </row>
    <row r="88" spans="1:16" x14ac:dyDescent="0.45">
      <c r="A88" s="187" t="s">
        <v>124</v>
      </c>
      <c r="B88" s="8"/>
      <c r="C88" s="8"/>
      <c r="D88" s="722">
        <v>4.33</v>
      </c>
      <c r="E88" s="722"/>
      <c r="F88" s="33">
        <f>D88*5</f>
        <v>21.65</v>
      </c>
      <c r="G88" s="30">
        <f>F88/F$80</f>
        <v>0.10668778599084831</v>
      </c>
      <c r="H88" s="188">
        <f>H57</f>
        <v>0.29069999999999996</v>
      </c>
      <c r="I88" s="28">
        <f t="shared" si="2"/>
        <v>0.13770192537838791</v>
      </c>
      <c r="J88" s="239">
        <v>0</v>
      </c>
      <c r="M88" s="286">
        <f t="shared" si="4"/>
        <v>0.13770192537838791</v>
      </c>
      <c r="N88" s="286">
        <f t="shared" si="5"/>
        <v>0</v>
      </c>
      <c r="O88" s="286">
        <f t="shared" si="6"/>
        <v>0</v>
      </c>
      <c r="P88" s="286">
        <f t="shared" si="7"/>
        <v>0</v>
      </c>
    </row>
    <row r="89" spans="1:16" x14ac:dyDescent="0.45">
      <c r="A89" s="187" t="s">
        <v>125</v>
      </c>
      <c r="B89" s="8"/>
      <c r="C89" s="8"/>
      <c r="D89" s="722">
        <v>4.33</v>
      </c>
      <c r="E89" s="722"/>
      <c r="F89" s="33">
        <f>D89*5</f>
        <v>21.65</v>
      </c>
      <c r="G89" s="30">
        <f>F89/F$80</f>
        <v>0.10668778599084831</v>
      </c>
      <c r="H89" s="188">
        <f>H57</f>
        <v>0.29069999999999996</v>
      </c>
      <c r="I89" s="28">
        <f t="shared" si="2"/>
        <v>0.13770192537838791</v>
      </c>
      <c r="J89" s="239">
        <v>0</v>
      </c>
      <c r="M89" s="286">
        <f t="shared" si="4"/>
        <v>0.13770192537838791</v>
      </c>
      <c r="N89" s="286">
        <f t="shared" si="5"/>
        <v>0</v>
      </c>
      <c r="O89" s="286">
        <f t="shared" si="6"/>
        <v>0</v>
      </c>
      <c r="P89" s="286">
        <f t="shared" si="7"/>
        <v>0</v>
      </c>
    </row>
    <row r="90" spans="1:16" ht="14.65" thickBot="1" x14ac:dyDescent="0.5">
      <c r="A90" s="20" t="s">
        <v>126</v>
      </c>
      <c r="B90" s="182"/>
      <c r="C90" s="182"/>
      <c r="D90" s="182"/>
      <c r="E90" s="12"/>
      <c r="F90" s="12"/>
      <c r="G90" s="12"/>
      <c r="H90" s="198"/>
      <c r="I90" s="272">
        <v>0.02</v>
      </c>
      <c r="J90" s="322">
        <v>0</v>
      </c>
      <c r="M90" s="286">
        <f t="shared" si="4"/>
        <v>0.02</v>
      </c>
      <c r="N90" s="286">
        <f t="shared" si="5"/>
        <v>0</v>
      </c>
      <c r="O90" s="286">
        <f t="shared" si="6"/>
        <v>0</v>
      </c>
      <c r="P90" s="286">
        <f t="shared" si="7"/>
        <v>0</v>
      </c>
    </row>
    <row r="91" spans="1:16" x14ac:dyDescent="0.45">
      <c r="A91" s="15" t="s">
        <v>22</v>
      </c>
      <c r="B91" s="16"/>
      <c r="C91" s="16"/>
      <c r="D91" s="16"/>
      <c r="E91" s="16"/>
      <c r="F91" s="16"/>
      <c r="G91" s="16"/>
      <c r="H91" s="196"/>
      <c r="I91" s="34">
        <f>SUM(I80:I90)</f>
        <v>1.9612061210841256</v>
      </c>
      <c r="J91" s="238"/>
      <c r="M91" s="286">
        <f>SUM(M83:M90)</f>
        <v>0.66550612108412543</v>
      </c>
      <c r="N91" s="286">
        <f>SUM(N83:N90)</f>
        <v>0</v>
      </c>
      <c r="O91" s="286">
        <f>SUM(O83:O90)</f>
        <v>0</v>
      </c>
      <c r="P91" s="286">
        <f>SUM(P83:P90)</f>
        <v>0</v>
      </c>
    </row>
    <row r="92" spans="1:16" x14ac:dyDescent="0.45">
      <c r="A92" s="20" t="s">
        <v>23</v>
      </c>
      <c r="B92" s="198"/>
      <c r="C92" s="198"/>
      <c r="D92" s="198"/>
      <c r="E92" s="198"/>
      <c r="F92" s="198"/>
      <c r="G92" s="198"/>
      <c r="H92" s="198"/>
      <c r="I92" s="274">
        <f>-G80</f>
        <v>-1</v>
      </c>
      <c r="J92" s="235"/>
      <c r="M92" s="286"/>
      <c r="N92" s="286"/>
      <c r="O92" s="286"/>
      <c r="P92" s="286"/>
    </row>
    <row r="93" spans="1:16" x14ac:dyDescent="0.45">
      <c r="A93" s="223" t="s">
        <v>141</v>
      </c>
      <c r="B93" s="221"/>
      <c r="C93" s="221"/>
      <c r="D93" s="221"/>
      <c r="E93" s="4"/>
      <c r="F93" s="4"/>
      <c r="G93" s="4"/>
      <c r="H93" s="35"/>
      <c r="I93" s="31">
        <f>SUM(I91:I92)</f>
        <v>0.96120612108412562</v>
      </c>
      <c r="J93" s="235"/>
      <c r="M93" s="286"/>
      <c r="N93" s="286"/>
      <c r="O93" s="286"/>
      <c r="P93" s="286"/>
    </row>
    <row r="94" spans="1:16" x14ac:dyDescent="0.45">
      <c r="A94" s="220" t="s">
        <v>127</v>
      </c>
      <c r="B94" s="221"/>
      <c r="C94" s="221"/>
      <c r="D94" s="221"/>
      <c r="E94" s="4"/>
      <c r="F94" s="4"/>
      <c r="G94" s="4"/>
      <c r="H94" s="35"/>
      <c r="I94" s="31">
        <f>H80</f>
        <v>0.29569999999999996</v>
      </c>
      <c r="J94" s="236"/>
      <c r="M94" s="286"/>
      <c r="N94" s="286"/>
      <c r="O94" s="286"/>
      <c r="P94" s="286"/>
    </row>
    <row r="95" spans="1:16" x14ac:dyDescent="0.45">
      <c r="A95" s="3" t="s">
        <v>128</v>
      </c>
      <c r="B95" s="180"/>
      <c r="C95" s="180"/>
      <c r="D95" s="180"/>
      <c r="E95" s="180"/>
      <c r="F95" s="180"/>
      <c r="G95" s="180"/>
      <c r="H95" s="35"/>
      <c r="I95" s="222">
        <f>I93-I94</f>
        <v>0.66550612108412566</v>
      </c>
      <c r="J95" s="237"/>
      <c r="M95" s="286"/>
      <c r="N95" s="286"/>
      <c r="O95" s="286"/>
      <c r="P95" s="286"/>
    </row>
    <row r="96" spans="1:16" x14ac:dyDescent="0.45">
      <c r="M96" s="286"/>
      <c r="N96" s="286"/>
      <c r="O96" s="286"/>
      <c r="P96" s="286"/>
    </row>
    <row r="97" spans="1:16" x14ac:dyDescent="0.45">
      <c r="A97" s="727" t="s">
        <v>134</v>
      </c>
      <c r="B97" s="728"/>
      <c r="C97" s="728"/>
      <c r="D97" s="728"/>
      <c r="E97" s="728"/>
      <c r="F97" s="728"/>
      <c r="G97" s="728"/>
      <c r="H97" s="728"/>
      <c r="I97" s="729" t="s">
        <v>145</v>
      </c>
      <c r="M97" s="286"/>
      <c r="N97" s="286"/>
      <c r="O97" s="286"/>
      <c r="P97" s="286"/>
    </row>
    <row r="98" spans="1:16" x14ac:dyDescent="0.45">
      <c r="A98" s="732" t="s">
        <v>135</v>
      </c>
      <c r="B98" s="733"/>
      <c r="C98" s="733"/>
      <c r="D98" s="733"/>
      <c r="E98" s="733"/>
      <c r="F98" s="733"/>
      <c r="G98" s="733"/>
      <c r="H98" s="733"/>
      <c r="I98" s="730"/>
      <c r="M98" s="286"/>
      <c r="N98" s="286"/>
      <c r="O98" s="286"/>
      <c r="P98" s="286"/>
    </row>
    <row r="99" spans="1:16" x14ac:dyDescent="0.45">
      <c r="A99" s="734"/>
      <c r="B99" s="735"/>
      <c r="C99" s="735"/>
      <c r="D99" s="735"/>
      <c r="E99" s="735"/>
      <c r="F99" s="735"/>
      <c r="G99" s="735"/>
      <c r="H99" s="735"/>
      <c r="I99" s="731"/>
      <c r="M99" s="286"/>
      <c r="N99" s="286"/>
      <c r="O99" s="286"/>
      <c r="P99" s="286"/>
    </row>
    <row r="100" spans="1:16" x14ac:dyDescent="0.45">
      <c r="A100" s="241" t="s">
        <v>130</v>
      </c>
      <c r="B100" s="242"/>
      <c r="C100" s="196"/>
      <c r="D100" s="196"/>
      <c r="E100" s="196"/>
      <c r="F100" s="196"/>
      <c r="G100" s="196"/>
      <c r="H100" s="196"/>
      <c r="I100" s="243">
        <f>M91</f>
        <v>0.66550612108412543</v>
      </c>
      <c r="M100" s="286"/>
      <c r="N100" s="286"/>
      <c r="O100" s="286"/>
      <c r="P100" s="286"/>
    </row>
    <row r="101" spans="1:16" x14ac:dyDescent="0.45">
      <c r="A101" s="244" t="s">
        <v>131</v>
      </c>
      <c r="B101" s="207"/>
      <c r="I101" s="245">
        <f>N91</f>
        <v>0</v>
      </c>
      <c r="M101" s="286"/>
      <c r="N101" s="286"/>
      <c r="O101" s="286"/>
      <c r="P101" s="286"/>
    </row>
    <row r="102" spans="1:16" x14ac:dyDescent="0.45">
      <c r="A102" s="244" t="s">
        <v>132</v>
      </c>
      <c r="B102" s="207"/>
      <c r="I102" s="245">
        <f>O91</f>
        <v>0</v>
      </c>
      <c r="M102" s="286"/>
      <c r="N102" s="286"/>
      <c r="O102" s="286"/>
      <c r="P102" s="286"/>
    </row>
    <row r="103" spans="1:16" x14ac:dyDescent="0.45">
      <c r="A103" s="195" t="s">
        <v>219</v>
      </c>
      <c r="B103" s="246"/>
      <c r="C103" s="198"/>
      <c r="D103" s="198"/>
      <c r="E103" s="198"/>
      <c r="F103" s="198"/>
      <c r="G103" s="198"/>
      <c r="H103" s="198"/>
      <c r="I103" s="247">
        <f>P91</f>
        <v>0</v>
      </c>
      <c r="M103" s="286"/>
      <c r="N103" s="286"/>
      <c r="O103" s="286"/>
      <c r="P103" s="286"/>
    </row>
    <row r="104" spans="1:16" x14ac:dyDescent="0.45">
      <c r="A104" s="248" t="s">
        <v>146</v>
      </c>
      <c r="B104" s="249"/>
      <c r="C104" s="250"/>
      <c r="D104" s="250"/>
      <c r="E104" s="250"/>
      <c r="F104" s="250"/>
      <c r="G104" s="250"/>
      <c r="H104" s="250"/>
      <c r="I104" s="251">
        <f>SUM(I100:I103)</f>
        <v>0.66550612108412543</v>
      </c>
      <c r="M104" s="286"/>
      <c r="N104" s="286"/>
      <c r="O104" s="286"/>
      <c r="P104" s="286"/>
    </row>
    <row r="105" spans="1:16" x14ac:dyDescent="0.45">
      <c r="A105" s="723"/>
      <c r="B105" s="723"/>
      <c r="C105" s="723"/>
      <c r="D105" s="723"/>
      <c r="E105" s="723"/>
      <c r="F105" s="723"/>
      <c r="G105" s="723"/>
      <c r="H105" s="723"/>
      <c r="I105" s="723"/>
      <c r="M105" s="286"/>
      <c r="N105" s="286"/>
      <c r="O105" s="286"/>
      <c r="P105" s="286"/>
    </row>
    <row r="106" spans="1:16" x14ac:dyDescent="0.45">
      <c r="A106" s="691" t="s">
        <v>140</v>
      </c>
      <c r="B106" s="692"/>
      <c r="C106" s="692"/>
      <c r="D106" s="692"/>
      <c r="E106" s="692"/>
      <c r="F106" s="692"/>
      <c r="G106" s="692"/>
      <c r="H106" s="692"/>
      <c r="I106" s="693"/>
      <c r="M106" s="286"/>
      <c r="N106" s="286"/>
      <c r="O106" s="286"/>
      <c r="P106" s="286"/>
    </row>
    <row r="107" spans="1:16" x14ac:dyDescent="0.45">
      <c r="A107" s="36" t="s">
        <v>24</v>
      </c>
      <c r="B107" s="37"/>
      <c r="C107" s="37"/>
      <c r="D107" s="37"/>
      <c r="E107" s="37"/>
      <c r="F107" s="37"/>
      <c r="G107" s="35"/>
      <c r="H107" s="37"/>
      <c r="I107" s="38"/>
      <c r="M107" s="286"/>
      <c r="N107" s="286"/>
      <c r="O107" s="286"/>
      <c r="P107" s="286"/>
    </row>
    <row r="108" spans="1:16" x14ac:dyDescent="0.45">
      <c r="A108" s="39" t="s">
        <v>25</v>
      </c>
      <c r="B108" s="40"/>
      <c r="C108" s="232">
        <v>39</v>
      </c>
      <c r="D108" s="41" t="s">
        <v>26</v>
      </c>
      <c r="E108" s="40" t="s">
        <v>185</v>
      </c>
      <c r="F108" s="40"/>
      <c r="G108" s="196"/>
      <c r="H108" s="230">
        <v>10</v>
      </c>
      <c r="I108" s="41" t="s">
        <v>256</v>
      </c>
      <c r="M108" s="286"/>
      <c r="N108" s="286"/>
      <c r="O108" s="286"/>
      <c r="P108" s="286"/>
    </row>
    <row r="109" spans="1:16" x14ac:dyDescent="0.45">
      <c r="A109" s="165" t="s">
        <v>28</v>
      </c>
      <c r="B109"/>
      <c r="C109" s="233">
        <v>40</v>
      </c>
      <c r="D109" s="197" t="s">
        <v>26</v>
      </c>
      <c r="E109" t="s">
        <v>186</v>
      </c>
      <c r="F109"/>
      <c r="H109" s="278">
        <v>12</v>
      </c>
      <c r="I109" s="197" t="s">
        <v>257</v>
      </c>
      <c r="M109" s="286"/>
      <c r="N109" s="286"/>
      <c r="O109" s="286"/>
      <c r="P109" s="286"/>
    </row>
    <row r="110" spans="1:16" x14ac:dyDescent="0.45">
      <c r="A110" s="42"/>
      <c r="B110" s="43"/>
      <c r="C110" s="43"/>
      <c r="D110" s="44"/>
      <c r="E110" s="43"/>
      <c r="F110" s="43"/>
      <c r="G110" s="198"/>
      <c r="H110" s="45"/>
      <c r="I110" s="44"/>
      <c r="M110" s="286"/>
      <c r="N110" s="286"/>
      <c r="O110" s="286"/>
      <c r="P110" s="286"/>
    </row>
    <row r="111" spans="1:16" x14ac:dyDescent="0.45">
      <c r="A111" s="42" t="s">
        <v>29</v>
      </c>
      <c r="B111" s="43"/>
      <c r="C111" s="46">
        <f>C108/C109</f>
        <v>0.97499999999999998</v>
      </c>
      <c r="D111" s="44"/>
      <c r="E111" s="43" t="s">
        <v>137</v>
      </c>
      <c r="F111" s="43"/>
      <c r="G111" s="198"/>
      <c r="H111" s="46">
        <f>H108/H109</f>
        <v>0.83333333333333337</v>
      </c>
      <c r="I111" s="44"/>
      <c r="M111" s="286"/>
      <c r="N111" s="286"/>
      <c r="O111" s="286"/>
      <c r="P111" s="286"/>
    </row>
    <row r="112" spans="1:16" x14ac:dyDescent="0.45">
      <c r="A112"/>
      <c r="B112"/>
      <c r="C112"/>
      <c r="D112"/>
      <c r="E112"/>
      <c r="F112"/>
      <c r="G112"/>
      <c r="H112"/>
      <c r="M112" s="286"/>
      <c r="N112" s="286"/>
      <c r="O112" s="286"/>
      <c r="P112" s="286"/>
    </row>
    <row r="113" spans="1:16" x14ac:dyDescent="0.45">
      <c r="A113" s="653"/>
      <c r="B113" s="654"/>
      <c r="C113" s="655"/>
      <c r="D113" s="48"/>
      <c r="E113" s="47" t="s">
        <v>31</v>
      </c>
      <c r="F113" s="47" t="s">
        <v>32</v>
      </c>
      <c r="G113" s="47" t="s">
        <v>33</v>
      </c>
      <c r="H113" s="47" t="s">
        <v>34</v>
      </c>
      <c r="I113" s="48" t="s">
        <v>22</v>
      </c>
      <c r="M113" s="286"/>
      <c r="N113" s="286"/>
      <c r="O113" s="286"/>
      <c r="P113" s="286"/>
    </row>
    <row r="114" spans="1:16" x14ac:dyDescent="0.45">
      <c r="A114" s="633" t="s">
        <v>139</v>
      </c>
      <c r="B114" s="634"/>
      <c r="C114" s="634"/>
      <c r="D114" s="635"/>
      <c r="E114" s="49">
        <f>I100</f>
        <v>0.66550612108412543</v>
      </c>
      <c r="F114" s="49">
        <f>I101</f>
        <v>0</v>
      </c>
      <c r="G114" s="49">
        <f>I102</f>
        <v>0</v>
      </c>
      <c r="H114" s="49">
        <f>I103</f>
        <v>0</v>
      </c>
      <c r="I114" s="50">
        <f>SUM(E114:H114)</f>
        <v>0.66550612108412543</v>
      </c>
      <c r="M114" s="286"/>
      <c r="N114" s="286"/>
      <c r="O114" s="286"/>
      <c r="P114" s="286"/>
    </row>
    <row r="115" spans="1:16" x14ac:dyDescent="0.45">
      <c r="A115" s="204" t="s">
        <v>36</v>
      </c>
      <c r="B115" s="205"/>
      <c r="C115" s="205"/>
      <c r="D115" s="206"/>
      <c r="E115" s="51"/>
      <c r="F115" s="52">
        <f>C111</f>
        <v>0.97499999999999998</v>
      </c>
      <c r="G115" s="51"/>
      <c r="H115" s="52">
        <f>C111</f>
        <v>0.97499999999999998</v>
      </c>
      <c r="I115" s="51"/>
      <c r="M115" s="286"/>
      <c r="N115" s="286"/>
      <c r="O115" s="286"/>
      <c r="P115" s="286"/>
    </row>
    <row r="116" spans="1:16" ht="14.65" thickBot="1" x14ac:dyDescent="0.5">
      <c r="A116" s="697" t="s">
        <v>37</v>
      </c>
      <c r="B116" s="698"/>
      <c r="C116" s="698"/>
      <c r="D116" s="699"/>
      <c r="E116" s="53"/>
      <c r="F116" s="53"/>
      <c r="G116" s="54">
        <f>H111</f>
        <v>0.83333333333333337</v>
      </c>
      <c r="H116" s="54">
        <f>H111</f>
        <v>0.83333333333333337</v>
      </c>
      <c r="I116" s="53"/>
      <c r="M116" s="286"/>
      <c r="N116" s="286"/>
      <c r="O116" s="286"/>
      <c r="P116" s="286"/>
    </row>
    <row r="117" spans="1:16" x14ac:dyDescent="0.45">
      <c r="A117" s="700" t="s">
        <v>38</v>
      </c>
      <c r="B117" s="701"/>
      <c r="C117" s="701"/>
      <c r="D117" s="702"/>
      <c r="E117" s="55">
        <f>E114</f>
        <v>0.66550612108412543</v>
      </c>
      <c r="F117" s="55">
        <f>F114*F115</f>
        <v>0</v>
      </c>
      <c r="G117" s="55">
        <f>G114*G116</f>
        <v>0</v>
      </c>
      <c r="H117" s="55">
        <f>H114*H115*H116</f>
        <v>0</v>
      </c>
      <c r="I117" s="56">
        <f>SUM(E117:H117)</f>
        <v>0.66550612108412543</v>
      </c>
      <c r="M117" s="286"/>
      <c r="N117" s="286"/>
      <c r="O117" s="286"/>
      <c r="P117" s="286"/>
    </row>
    <row r="118" spans="1:16" ht="15.75" x14ac:dyDescent="0.5">
      <c r="A118" s="199" t="s">
        <v>39</v>
      </c>
      <c r="B118" s="200"/>
      <c r="C118" s="200"/>
      <c r="D118" s="200"/>
      <c r="E118" s="201"/>
      <c r="F118" s="202"/>
      <c r="G118" s="201"/>
      <c r="H118" s="201"/>
      <c r="I118" s="203">
        <f>SUM(I117:I117)</f>
        <v>0.66550612108412543</v>
      </c>
      <c r="M118" s="286"/>
      <c r="N118" s="286"/>
      <c r="O118" s="286"/>
      <c r="P118" s="286"/>
    </row>
    <row r="119" spans="1:16" x14ac:dyDescent="0.45">
      <c r="A119" s="723"/>
      <c r="B119" s="723"/>
      <c r="C119" s="723"/>
      <c r="D119" s="723"/>
      <c r="E119" s="723"/>
      <c r="F119" s="723"/>
      <c r="G119" s="723"/>
      <c r="H119" s="723"/>
      <c r="I119" s="723"/>
      <c r="M119" s="286"/>
      <c r="N119" s="286"/>
      <c r="O119" s="286"/>
      <c r="P119" s="286"/>
    </row>
    <row r="120" spans="1:16" x14ac:dyDescent="0.45">
      <c r="A120" s="673" t="s">
        <v>203</v>
      </c>
      <c r="B120" s="674"/>
      <c r="C120" s="674"/>
      <c r="D120" s="674"/>
      <c r="E120" s="674"/>
      <c r="F120" s="674"/>
      <c r="G120" s="674"/>
      <c r="H120" s="674"/>
      <c r="I120" s="675"/>
      <c r="M120" s="286"/>
      <c r="N120" s="286"/>
      <c r="O120" s="286"/>
      <c r="P120" s="286"/>
    </row>
    <row r="121" spans="1:16" x14ac:dyDescent="0.45">
      <c r="A121" s="676"/>
      <c r="B121" s="677"/>
      <c r="C121" s="677"/>
      <c r="D121" s="677"/>
      <c r="E121" s="677"/>
      <c r="F121" s="677"/>
      <c r="G121" s="677"/>
      <c r="H121" s="677"/>
      <c r="I121" s="678"/>
      <c r="M121" s="286"/>
      <c r="N121" s="286"/>
      <c r="O121" s="286"/>
      <c r="P121" s="286"/>
    </row>
    <row r="122" spans="1:16" x14ac:dyDescent="0.45">
      <c r="A122" s="676"/>
      <c r="B122" s="677"/>
      <c r="C122" s="677"/>
      <c r="D122" s="677"/>
      <c r="E122" s="677"/>
      <c r="F122" s="677"/>
      <c r="G122" s="677"/>
      <c r="H122" s="677"/>
      <c r="I122" s="678"/>
      <c r="M122" s="286"/>
      <c r="N122" s="286"/>
      <c r="O122" s="286"/>
      <c r="P122" s="286"/>
    </row>
    <row r="123" spans="1:16" x14ac:dyDescent="0.45">
      <c r="A123" s="676"/>
      <c r="B123" s="677"/>
      <c r="C123" s="677"/>
      <c r="D123" s="677"/>
      <c r="E123" s="677"/>
      <c r="F123" s="677"/>
      <c r="G123" s="677"/>
      <c r="H123" s="677"/>
      <c r="I123" s="678"/>
      <c r="M123" s="286"/>
      <c r="N123" s="286"/>
      <c r="O123" s="286"/>
      <c r="P123" s="286"/>
    </row>
    <row r="124" spans="1:16" x14ac:dyDescent="0.45">
      <c r="A124" s="676"/>
      <c r="B124" s="677"/>
      <c r="C124" s="677"/>
      <c r="D124" s="677"/>
      <c r="E124" s="677"/>
      <c r="F124" s="677"/>
      <c r="G124" s="677"/>
      <c r="H124" s="677"/>
      <c r="I124" s="678"/>
      <c r="M124" s="286"/>
      <c r="N124" s="286"/>
      <c r="O124" s="286"/>
      <c r="P124" s="286"/>
    </row>
    <row r="125" spans="1:16" x14ac:dyDescent="0.45">
      <c r="A125" s="676"/>
      <c r="B125" s="677"/>
      <c r="C125" s="677"/>
      <c r="D125" s="677"/>
      <c r="E125" s="677"/>
      <c r="F125" s="677"/>
      <c r="G125" s="677"/>
      <c r="H125" s="677"/>
      <c r="I125" s="678"/>
      <c r="M125" s="286"/>
      <c r="N125" s="286"/>
      <c r="O125" s="286"/>
      <c r="P125" s="286"/>
    </row>
    <row r="126" spans="1:16" x14ac:dyDescent="0.45">
      <c r="A126" s="676"/>
      <c r="B126" s="677"/>
      <c r="C126" s="677"/>
      <c r="D126" s="677"/>
      <c r="E126" s="677"/>
      <c r="F126" s="677"/>
      <c r="G126" s="677"/>
      <c r="H126" s="677"/>
      <c r="I126" s="678"/>
      <c r="M126" s="286"/>
      <c r="N126" s="286"/>
      <c r="O126" s="286"/>
      <c r="P126" s="286"/>
    </row>
    <row r="127" spans="1:16" x14ac:dyDescent="0.45">
      <c r="A127" s="676"/>
      <c r="B127" s="677"/>
      <c r="C127" s="677"/>
      <c r="D127" s="677"/>
      <c r="E127" s="677"/>
      <c r="F127" s="677"/>
      <c r="G127" s="677"/>
      <c r="H127" s="677"/>
      <c r="I127" s="678"/>
    </row>
    <row r="128" spans="1:16" ht="18" x14ac:dyDescent="0.55000000000000004">
      <c r="A128" s="533" t="s">
        <v>202</v>
      </c>
      <c r="B128" s="714"/>
      <c r="C128" s="714"/>
      <c r="D128" s="714"/>
      <c r="E128" s="714"/>
      <c r="F128" s="714"/>
      <c r="G128" s="714"/>
      <c r="H128" s="714"/>
      <c r="I128" s="715"/>
    </row>
    <row r="130" spans="1:10" x14ac:dyDescent="0.45">
      <c r="A130"/>
      <c r="B130"/>
      <c r="C130"/>
      <c r="D130"/>
      <c r="E130"/>
      <c r="F130"/>
      <c r="G130"/>
      <c r="H130"/>
      <c r="I130"/>
      <c r="J130"/>
    </row>
    <row r="131" spans="1:10" x14ac:dyDescent="0.45">
      <c r="A131" s="40"/>
      <c r="B131" s="40"/>
      <c r="C131" s="40"/>
      <c r="D131" s="40"/>
      <c r="E131" s="40"/>
      <c r="F131" s="509" t="s">
        <v>282</v>
      </c>
      <c r="G131" s="509"/>
      <c r="H131" s="509"/>
      <c r="I131" s="509"/>
      <c r="J131" s="510"/>
    </row>
    <row r="132" spans="1:10" x14ac:dyDescent="0.45">
      <c r="A132"/>
      <c r="B132"/>
      <c r="C132"/>
      <c r="D132"/>
      <c r="E132"/>
      <c r="F132" s="511"/>
      <c r="G132" s="511"/>
      <c r="H132" s="511"/>
      <c r="I132" s="511"/>
      <c r="J132" s="512"/>
    </row>
    <row r="133" spans="1:10" x14ac:dyDescent="0.45">
      <c r="A133"/>
      <c r="B133"/>
      <c r="C133"/>
      <c r="D133"/>
      <c r="E133"/>
      <c r="F133" s="511"/>
      <c r="G133" s="511"/>
      <c r="H133" s="511"/>
      <c r="I133" s="511"/>
      <c r="J133" s="512"/>
    </row>
    <row r="134" spans="1:10" x14ac:dyDescent="0.45">
      <c r="A134"/>
      <c r="B134"/>
      <c r="C134"/>
      <c r="D134"/>
      <c r="E134"/>
      <c r="F134"/>
      <c r="G134"/>
      <c r="H134"/>
      <c r="I134"/>
      <c r="J134" s="197"/>
    </row>
    <row r="135" spans="1:10" x14ac:dyDescent="0.45">
      <c r="A135"/>
      <c r="B135"/>
      <c r="C135"/>
      <c r="D135"/>
      <c r="E135"/>
      <c r="F135" s="511" t="s">
        <v>283</v>
      </c>
      <c r="G135" s="511"/>
      <c r="H135" s="511"/>
      <c r="I135" s="511"/>
      <c r="J135" s="512"/>
    </row>
    <row r="136" spans="1:10" x14ac:dyDescent="0.45">
      <c r="A136"/>
      <c r="B136"/>
      <c r="C136"/>
      <c r="D136"/>
      <c r="E136"/>
      <c r="F136" s="511"/>
      <c r="G136" s="511"/>
      <c r="H136" s="511"/>
      <c r="I136" s="511"/>
      <c r="J136" s="512"/>
    </row>
    <row r="137" spans="1:10" x14ac:dyDescent="0.45">
      <c r="A137"/>
      <c r="B137"/>
      <c r="C137"/>
      <c r="D137"/>
      <c r="E137"/>
      <c r="F137" s="511"/>
      <c r="G137" s="511"/>
      <c r="H137" s="511"/>
      <c r="I137" s="511"/>
      <c r="J137" s="512"/>
    </row>
    <row r="138" spans="1:10" x14ac:dyDescent="0.45">
      <c r="A138"/>
      <c r="B138"/>
      <c r="C138"/>
      <c r="D138"/>
      <c r="E138"/>
      <c r="F138"/>
      <c r="G138"/>
      <c r="H138"/>
      <c r="I138"/>
      <c r="J138" s="197"/>
    </row>
    <row r="139" spans="1:10" x14ac:dyDescent="0.45">
      <c r="A139"/>
      <c r="B139"/>
      <c r="C139"/>
      <c r="D139"/>
      <c r="E139"/>
      <c r="F139" s="511" t="s">
        <v>284</v>
      </c>
      <c r="G139" s="511"/>
      <c r="H139" s="511"/>
      <c r="I139" s="511"/>
      <c r="J139" s="512"/>
    </row>
    <row r="140" spans="1:10" x14ac:dyDescent="0.45">
      <c r="A140"/>
      <c r="B140"/>
      <c r="C140"/>
      <c r="D140"/>
      <c r="E140"/>
      <c r="F140" s="511"/>
      <c r="G140" s="511"/>
      <c r="H140" s="511"/>
      <c r="I140" s="511"/>
      <c r="J140" s="512"/>
    </row>
    <row r="141" spans="1:10" x14ac:dyDescent="0.45">
      <c r="A141"/>
      <c r="B141"/>
      <c r="C141"/>
      <c r="D141"/>
      <c r="E141"/>
      <c r="F141" s="511"/>
      <c r="G141" s="511"/>
      <c r="H141" s="511"/>
      <c r="I141" s="511"/>
      <c r="J141" s="512"/>
    </row>
    <row r="142" spans="1:10" ht="15.75" x14ac:dyDescent="0.5">
      <c r="A142"/>
      <c r="B142"/>
      <c r="C142"/>
      <c r="D142"/>
      <c r="E142"/>
      <c r="F142" s="513" t="s">
        <v>205</v>
      </c>
      <c r="G142" s="513"/>
      <c r="H142" s="513"/>
      <c r="I142" s="513"/>
      <c r="J142" s="514"/>
    </row>
    <row r="143" spans="1:10" x14ac:dyDescent="0.45">
      <c r="A143"/>
      <c r="B143"/>
      <c r="C143"/>
      <c r="D143"/>
      <c r="E143"/>
      <c r="F143" s="496" t="s">
        <v>200</v>
      </c>
      <c r="G143" s="496"/>
      <c r="H143" s="496"/>
      <c r="I143" s="496"/>
      <c r="J143" s="497"/>
    </row>
    <row r="144" spans="1:10" x14ac:dyDescent="0.45">
      <c r="A144" s="43"/>
      <c r="B144" s="43"/>
      <c r="C144" s="43"/>
      <c r="D144" s="43"/>
      <c r="E144" s="43"/>
      <c r="F144" s="498"/>
      <c r="G144" s="498"/>
      <c r="H144" s="498"/>
      <c r="I144" s="498"/>
      <c r="J144" s="499"/>
    </row>
    <row r="145" spans="1:10" x14ac:dyDescent="0.45">
      <c r="A145"/>
      <c r="B145"/>
      <c r="C145"/>
      <c r="D145"/>
      <c r="E145"/>
      <c r="F145"/>
      <c r="G145"/>
      <c r="H145"/>
      <c r="I145"/>
      <c r="J145"/>
    </row>
  </sheetData>
  <sheetProtection sheet="1" formatColumns="0" selectLockedCells="1"/>
  <mergeCells count="65">
    <mergeCell ref="A40:F40"/>
    <mergeCell ref="A1:J1"/>
    <mergeCell ref="A2:J2"/>
    <mergeCell ref="A3:J3"/>
    <mergeCell ref="A7:J7"/>
    <mergeCell ref="A8:J8"/>
    <mergeCell ref="A37:H37"/>
    <mergeCell ref="A38:B38"/>
    <mergeCell ref="A39:F39"/>
    <mergeCell ref="A9:J9"/>
    <mergeCell ref="A18:J19"/>
    <mergeCell ref="A20:J22"/>
    <mergeCell ref="A23:J25"/>
    <mergeCell ref="A4:Q5"/>
    <mergeCell ref="A35:J35"/>
    <mergeCell ref="A14:J14"/>
    <mergeCell ref="A53:H53"/>
    <mergeCell ref="A41:F41"/>
    <mergeCell ref="A42:F42"/>
    <mergeCell ref="A43:F43"/>
    <mergeCell ref="A44:F44"/>
    <mergeCell ref="A45:F45"/>
    <mergeCell ref="A46:F46"/>
    <mergeCell ref="A47:F47"/>
    <mergeCell ref="A48:F48"/>
    <mergeCell ref="A49:F49"/>
    <mergeCell ref="A50:F50"/>
    <mergeCell ref="A51:F51"/>
    <mergeCell ref="D67:E67"/>
    <mergeCell ref="I67:I68"/>
    <mergeCell ref="D68:E68"/>
    <mergeCell ref="I70:I71"/>
    <mergeCell ref="A76:I76"/>
    <mergeCell ref="A54:G54"/>
    <mergeCell ref="A55:G55"/>
    <mergeCell ref="A56:G56"/>
    <mergeCell ref="A57:G57"/>
    <mergeCell ref="I65:I66"/>
    <mergeCell ref="D89:E89"/>
    <mergeCell ref="A119:I119"/>
    <mergeCell ref="A120:I127"/>
    <mergeCell ref="A97:H97"/>
    <mergeCell ref="I97:I99"/>
    <mergeCell ref="A98:H99"/>
    <mergeCell ref="I15:J15"/>
    <mergeCell ref="I16:J16"/>
    <mergeCell ref="A26:J28"/>
    <mergeCell ref="G15:H15"/>
    <mergeCell ref="G16:H16"/>
    <mergeCell ref="F142:J142"/>
    <mergeCell ref="F143:J144"/>
    <mergeCell ref="A32:J33"/>
    <mergeCell ref="A29:J31"/>
    <mergeCell ref="F131:J133"/>
    <mergeCell ref="F135:J137"/>
    <mergeCell ref="F139:J141"/>
    <mergeCell ref="A128:I128"/>
    <mergeCell ref="A105:I105"/>
    <mergeCell ref="A106:I106"/>
    <mergeCell ref="A113:C113"/>
    <mergeCell ref="A114:D114"/>
    <mergeCell ref="A116:D116"/>
    <mergeCell ref="A117:D117"/>
    <mergeCell ref="J77:J82"/>
    <mergeCell ref="D88:E88"/>
  </mergeCells>
  <conditionalFormatting sqref="A39:F49">
    <cfRule type="expression" dxfId="17" priority="4">
      <formula>$G39=$F$38</formula>
    </cfRule>
  </conditionalFormatting>
  <conditionalFormatting sqref="A50:F51">
    <cfRule type="expression" dxfId="16" priority="1">
      <formula>$A$56=0</formula>
    </cfRule>
  </conditionalFormatting>
  <conditionalFormatting sqref="A56:G56">
    <cfRule type="expression" dxfId="15" priority="3">
      <formula>$A$56=0</formula>
    </cfRule>
  </conditionalFormatting>
  <dataValidations count="11">
    <dataValidation type="whole" allowBlank="1" showInputMessage="1" showErrorMessage="1" error="KZ kann nur 0, 1, 2 oder 3 sein!" sqref="J90" xr:uid="{AAB22AC9-0755-4474-8374-A6A827A8F424}">
      <formula1>0</formula1>
      <formula2>3</formula2>
    </dataValidation>
    <dataValidation type="decimal" errorStyle="warning" allowBlank="1" showInputMessage="1" showErrorMessage="1" error="Wert erscheint inplausibel!" sqref="H109" xr:uid="{F8B27E8F-B117-494F-A104-DC67EC95D1F0}">
      <formula1>10</formula1>
      <formula2>20</formula2>
    </dataValidation>
    <dataValidation errorStyle="warning" allowBlank="1" showInputMessage="1" showErrorMessage="1" error="Wert erscheint unplausibel; nur Mehrentgelt wegen Mehrarbeit angeben (K3 Zeile 8)!" sqref="H108" xr:uid="{7CA086A0-F908-419F-9BBD-B22CF9E8FA9F}"/>
    <dataValidation type="decimal" errorStyle="warning" allowBlank="1" showInputMessage="1" showErrorMessage="1" error="Wert ist unplausibel!" sqref="C108:C109" xr:uid="{D3AF8B44-89D7-47D0-B6C9-8B15B116DAC4}">
      <formula1>30</formula1>
      <formula2>50</formula2>
    </dataValidation>
    <dataValidation type="decimal" errorStyle="warning" allowBlank="1" showInputMessage="1" showErrorMessage="1" error="Bitte Eingabe prüfen!" sqref="I90" xr:uid="{5F5561E3-F366-41E3-8828-8E7A3A01C201}">
      <formula1>-0.05</formula1>
      <formula2>0.07</formula2>
    </dataValidation>
    <dataValidation type="decimal" errorStyle="warning" allowBlank="1" showInputMessage="1" showErrorMessage="1" error="Wert muss negativ sein; über - 15 Tage ist unplausibel." sqref="H70:H71 H73:H74" xr:uid="{123225CB-B329-422F-9116-4B8049FBF8F2}">
      <formula1>-15</formula1>
      <formula2>0</formula2>
    </dataValidation>
    <dataValidation type="decimal" errorStyle="warning" allowBlank="1" showInputMessage="1" showErrorMessage="1" error="Bitte Eingabewert prüfen!" sqref="H39:H51" xr:uid="{CE19F99E-607C-4542-A4D2-AA5FC9535F93}">
      <formula1>0</formula1>
      <formula2>0.2</formula2>
    </dataValidation>
    <dataValidation type="date" operator="greaterThan" allowBlank="1" showInputMessage="1" showErrorMessage="1" sqref="A38:B38" xr:uid="{6B4C7675-468A-4A38-8AF8-70D0BBA69C34}">
      <formula1>42005</formula1>
    </dataValidation>
    <dataValidation type="list" showInputMessage="1" showErrorMessage="1" sqref="G39:G51" xr:uid="{25F82038-3B9E-4AA5-9C70-DD64DAAF3C5D}">
      <formula1>$E$38:$F$38</formula1>
    </dataValidation>
    <dataValidation type="decimal" allowBlank="1" showInputMessage="1" showErrorMessage="1" sqref="C67" xr:uid="{6AC7B455-B062-41B8-89E2-2BD8A98484C1}">
      <formula1>0</formula1>
      <formula2>1</formula2>
    </dataValidation>
    <dataValidation type="decimal" errorStyle="warning" allowBlank="1" showInputMessage="1" showErrorMessage="1" error="Wert erscheint hoch, bzw darf NICHT größer 0 sein!" sqref="H66" xr:uid="{40AB041F-1311-4613-B4B5-AA2791CF3FAA}">
      <formula1>-15</formula1>
      <formula2>0</formula2>
    </dataValidation>
  </dataValidations>
  <hyperlinks>
    <hyperlink ref="A128" r:id="rId1" xr:uid="{66A7A16E-722C-409B-897F-36CC47ABAC93}"/>
    <hyperlink ref="F143" r:id="rId2" xr:uid="{2416AE0E-B1D0-40DB-ACA1-163830AB6821}"/>
  </hyperlinks>
  <pageMargins left="0.7" right="0.7" top="0.78740157499999996" bottom="0.78740157499999996" header="0.3" footer="0.3"/>
  <pageSetup paperSize="9" orientation="portrait" r:id="rId3"/>
  <headerFooter>
    <oddFooter>&amp;LSeite &amp;P/&amp;N&amp;C&amp;"-,Fett"Personalnebenkosten&amp;"-,Standard"
Eisen- u Metallverarb. Gew.</oddFooter>
  </headerFooter>
  <rowBreaks count="2" manualBreakCount="2">
    <brk id="59" max="16383" man="1"/>
    <brk id="105" max="16383" man="1"/>
  </rowBreaks>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0F9AD-562F-4A5C-BBB2-132FCD91A186}">
  <sheetPr codeName="Tabelle10">
    <tabColor rgb="FF00B050"/>
  </sheetPr>
  <dimension ref="A1:AL272"/>
  <sheetViews>
    <sheetView showGridLines="0" topLeftCell="A18" zoomScale="120" zoomScaleNormal="120" workbookViewId="0">
      <selection activeCell="G39" sqref="G39"/>
    </sheetView>
  </sheetViews>
  <sheetFormatPr baseColWidth="10" defaultRowHeight="14.25" x14ac:dyDescent="0.45"/>
  <cols>
    <col min="1" max="1" width="3.6640625" customWidth="1"/>
    <col min="2" max="2" width="10.1328125" customWidth="1"/>
    <col min="3" max="6" width="9.265625" customWidth="1"/>
    <col min="7" max="10" width="8.1328125" customWidth="1"/>
    <col min="11" max="11" width="2.265625" customWidth="1"/>
    <col min="12" max="12" width="1.3984375" customWidth="1"/>
    <col min="14" max="17" width="10.6640625" hidden="1" customWidth="1"/>
  </cols>
  <sheetData>
    <row r="1" spans="1:17" ht="18" x14ac:dyDescent="0.55000000000000004">
      <c r="A1" s="670" t="s">
        <v>147</v>
      </c>
      <c r="B1" s="671"/>
      <c r="C1" s="671"/>
      <c r="D1" s="671"/>
      <c r="E1" s="671"/>
      <c r="F1" s="671"/>
      <c r="G1" s="671"/>
      <c r="H1" s="671"/>
      <c r="I1" s="671"/>
      <c r="J1" s="672"/>
      <c r="K1" s="164"/>
    </row>
    <row r="2" spans="1:17" ht="18" x14ac:dyDescent="0.55000000000000004">
      <c r="A2" s="664" t="s">
        <v>148</v>
      </c>
      <c r="B2" s="665"/>
      <c r="C2" s="665"/>
      <c r="D2" s="665"/>
      <c r="E2" s="665"/>
      <c r="F2" s="665"/>
      <c r="G2" s="665"/>
      <c r="H2" s="665"/>
      <c r="I2" s="665"/>
      <c r="J2" s="666"/>
      <c r="K2" s="164"/>
    </row>
    <row r="3" spans="1:17" ht="18" x14ac:dyDescent="0.55000000000000004">
      <c r="A3" s="664" t="s">
        <v>149</v>
      </c>
      <c r="B3" s="665"/>
      <c r="C3" s="665"/>
      <c r="D3" s="665"/>
      <c r="E3" s="665"/>
      <c r="F3" s="665"/>
      <c r="G3" s="665"/>
      <c r="H3" s="665"/>
      <c r="I3" s="665"/>
      <c r="J3" s="666"/>
      <c r="K3" s="164"/>
    </row>
    <row r="4" spans="1:17" ht="18" customHeight="1" x14ac:dyDescent="0.45">
      <c r="A4" s="660" t="s">
        <v>211</v>
      </c>
      <c r="B4" s="661"/>
      <c r="C4" s="661"/>
      <c r="D4" s="661"/>
      <c r="E4" s="661"/>
      <c r="F4" s="661"/>
      <c r="G4" s="661"/>
      <c r="H4" s="661"/>
      <c r="I4" s="661"/>
      <c r="J4" s="661"/>
      <c r="K4" s="408"/>
      <c r="L4" s="408"/>
      <c r="M4" s="408"/>
      <c r="N4" s="408"/>
      <c r="O4" s="408"/>
      <c r="P4" s="408"/>
      <c r="Q4" s="408"/>
    </row>
    <row r="5" spans="1:17" ht="18" customHeight="1" x14ac:dyDescent="0.45">
      <c r="A5" s="407"/>
      <c r="B5" s="408"/>
      <c r="C5" s="408"/>
      <c r="D5" s="408"/>
      <c r="E5" s="408"/>
      <c r="F5" s="408"/>
      <c r="G5" s="408"/>
      <c r="H5" s="408"/>
      <c r="I5" s="408"/>
      <c r="J5" s="408"/>
      <c r="K5" s="408"/>
      <c r="L5" s="408"/>
      <c r="M5" s="408"/>
      <c r="N5" s="408"/>
      <c r="O5" s="408"/>
      <c r="P5" s="408"/>
      <c r="Q5" s="408"/>
    </row>
    <row r="6" spans="1:17" ht="18" x14ac:dyDescent="0.55000000000000004">
      <c r="A6" s="353"/>
      <c r="B6" s="354"/>
      <c r="C6" s="354"/>
      <c r="D6" s="354"/>
      <c r="E6" s="354"/>
      <c r="F6" s="354"/>
      <c r="G6" s="354"/>
      <c r="H6" s="354"/>
      <c r="I6" s="354"/>
      <c r="J6" s="355"/>
      <c r="K6" s="164"/>
    </row>
    <row r="7" spans="1:17" ht="18" x14ac:dyDescent="0.55000000000000004">
      <c r="A7" s="664"/>
      <c r="B7" s="665"/>
      <c r="C7" s="665"/>
      <c r="D7" s="665"/>
      <c r="E7" s="665"/>
      <c r="F7" s="665"/>
      <c r="G7" s="665"/>
      <c r="H7" s="665"/>
      <c r="I7" s="665"/>
      <c r="J7" s="666"/>
      <c r="K7" s="164"/>
    </row>
    <row r="8" spans="1:17" ht="18" x14ac:dyDescent="0.55000000000000004">
      <c r="A8" s="664" t="s">
        <v>151</v>
      </c>
      <c r="B8" s="665"/>
      <c r="C8" s="665"/>
      <c r="D8" s="665"/>
      <c r="E8" s="665"/>
      <c r="F8" s="665"/>
      <c r="G8" s="665"/>
      <c r="H8" s="665"/>
      <c r="I8" s="665"/>
      <c r="J8" s="666"/>
      <c r="K8" s="164"/>
    </row>
    <row r="9" spans="1:17" ht="15.75" x14ac:dyDescent="0.5">
      <c r="A9" s="667" t="s">
        <v>204</v>
      </c>
      <c r="B9" s="668"/>
      <c r="C9" s="668"/>
      <c r="D9" s="668"/>
      <c r="E9" s="668"/>
      <c r="F9" s="668"/>
      <c r="G9" s="668"/>
      <c r="H9" s="668"/>
      <c r="I9" s="668"/>
      <c r="J9" s="669"/>
      <c r="K9" s="164"/>
    </row>
    <row r="10" spans="1:17" x14ac:dyDescent="0.45">
      <c r="A10" s="419" t="s">
        <v>250</v>
      </c>
      <c r="B10" s="422"/>
      <c r="C10" s="422" t="str">
        <f ca="1">MID(CELL("Dateiname",$A$1),FIND("]", CELL("Dateiname",$A$1))+1,31)</f>
        <v>Hafner_Platten_Fliesen</v>
      </c>
      <c r="D10" s="422"/>
      <c r="E10" s="422"/>
      <c r="F10" s="422"/>
      <c r="G10" s="422"/>
      <c r="H10" s="422"/>
      <c r="I10" s="422"/>
      <c r="J10" s="423"/>
      <c r="K10" s="164"/>
    </row>
    <row r="11" spans="1:17" ht="15.75" x14ac:dyDescent="0.5">
      <c r="A11" s="359"/>
      <c r="B11" s="359"/>
      <c r="C11" s="359"/>
      <c r="D11" s="359"/>
      <c r="E11" s="359"/>
      <c r="F11" s="359"/>
      <c r="G11" s="359"/>
      <c r="H11" s="359"/>
      <c r="I11" s="359"/>
      <c r="J11" s="359"/>
      <c r="K11" s="164"/>
    </row>
    <row r="12" spans="1:17" ht="15.75" x14ac:dyDescent="0.5">
      <c r="A12" s="359"/>
      <c r="B12" s="359"/>
      <c r="C12" s="359"/>
      <c r="D12" s="359"/>
      <c r="F12" s="359"/>
      <c r="G12" s="359"/>
      <c r="H12" s="359"/>
      <c r="I12" s="359"/>
      <c r="J12" s="359"/>
      <c r="K12" s="164"/>
    </row>
    <row r="13" spans="1:17" ht="15.75" x14ac:dyDescent="0.5">
      <c r="A13" s="359"/>
      <c r="B13" s="359"/>
      <c r="C13" s="359"/>
      <c r="D13" s="359"/>
      <c r="E13" s="359"/>
      <c r="F13" s="359"/>
      <c r="G13" s="359"/>
      <c r="H13" s="359"/>
      <c r="I13" s="359"/>
      <c r="J13" s="359"/>
      <c r="K13" s="164"/>
    </row>
    <row r="14" spans="1:17" ht="15.75" x14ac:dyDescent="0.5">
      <c r="A14" s="603" t="s">
        <v>234</v>
      </c>
      <c r="B14" s="604"/>
      <c r="C14" s="604"/>
      <c r="D14" s="604"/>
      <c r="E14" s="604"/>
      <c r="F14" s="604"/>
      <c r="G14" s="604"/>
      <c r="H14" s="604"/>
      <c r="I14" s="604"/>
      <c r="J14" s="605"/>
      <c r="K14" s="164"/>
    </row>
    <row r="15" spans="1:17" ht="15.75" x14ac:dyDescent="0.5">
      <c r="A15" s="381"/>
      <c r="B15" s="390" t="s">
        <v>198</v>
      </c>
      <c r="C15" s="376" t="s">
        <v>106</v>
      </c>
      <c r="D15" s="376" t="s">
        <v>108</v>
      </c>
      <c r="E15" s="376" t="s">
        <v>110</v>
      </c>
      <c r="F15" s="376" t="s">
        <v>112</v>
      </c>
      <c r="G15" s="616" t="s">
        <v>239</v>
      </c>
      <c r="H15" s="616"/>
      <c r="I15" s="793" t="s">
        <v>255</v>
      </c>
      <c r="J15" s="794"/>
      <c r="K15" s="164"/>
    </row>
    <row r="16" spans="1:17" ht="15.75" x14ac:dyDescent="0.5">
      <c r="A16" s="382"/>
      <c r="B16" s="391">
        <f>H52</f>
        <v>0.28039999999999998</v>
      </c>
      <c r="C16" s="383">
        <f>D150</f>
        <v>0.22850031790886613</v>
      </c>
      <c r="D16" s="383">
        <f t="shared" ref="D16:F16" si="0">E150</f>
        <v>0.13754656875798169</v>
      </c>
      <c r="E16" s="383">
        <f t="shared" si="0"/>
        <v>0</v>
      </c>
      <c r="F16" s="383">
        <f t="shared" si="0"/>
        <v>0.50020935824318979</v>
      </c>
      <c r="G16" s="617">
        <f>C16+D16+E16+F16</f>
        <v>0.86625624491003761</v>
      </c>
      <c r="H16" s="618"/>
      <c r="I16" s="608">
        <f>H154</f>
        <v>0.76902832602048998</v>
      </c>
      <c r="J16" s="609"/>
      <c r="K16" s="164"/>
    </row>
    <row r="17" spans="1:11" ht="15.75" x14ac:dyDescent="0.5">
      <c r="A17" s="364"/>
      <c r="B17" s="370"/>
      <c r="C17" s="364"/>
      <c r="D17" s="364"/>
      <c r="E17" s="364"/>
      <c r="F17" s="364"/>
      <c r="G17" s="364"/>
      <c r="H17" s="364"/>
      <c r="I17" s="364"/>
      <c r="J17" s="364"/>
      <c r="K17" s="164"/>
    </row>
    <row r="18" spans="1:11" ht="15.75" customHeight="1" x14ac:dyDescent="0.45">
      <c r="A18" s="625" t="s">
        <v>235</v>
      </c>
      <c r="B18" s="626"/>
      <c r="C18" s="626"/>
      <c r="D18" s="626"/>
      <c r="E18" s="626"/>
      <c r="F18" s="626"/>
      <c r="G18" s="626"/>
      <c r="H18" s="626"/>
      <c r="I18" s="626"/>
      <c r="J18" s="627"/>
      <c r="K18" s="164"/>
    </row>
    <row r="19" spans="1:11" ht="15.75" customHeight="1" x14ac:dyDescent="0.45">
      <c r="A19" s="610"/>
      <c r="B19" s="611"/>
      <c r="C19" s="611"/>
      <c r="D19" s="611"/>
      <c r="E19" s="611"/>
      <c r="F19" s="611"/>
      <c r="G19" s="611"/>
      <c r="H19" s="611"/>
      <c r="I19" s="611"/>
      <c r="J19" s="612"/>
      <c r="K19" s="164"/>
    </row>
    <row r="20" spans="1:11" ht="14.25" customHeight="1" x14ac:dyDescent="0.45">
      <c r="A20" s="610" t="s">
        <v>236</v>
      </c>
      <c r="B20" s="611"/>
      <c r="C20" s="611"/>
      <c r="D20" s="611"/>
      <c r="E20" s="611"/>
      <c r="F20" s="611"/>
      <c r="G20" s="611"/>
      <c r="H20" s="611"/>
      <c r="I20" s="611"/>
      <c r="J20" s="612"/>
      <c r="K20" s="164"/>
    </row>
    <row r="21" spans="1:11" ht="14.25" customHeight="1" x14ac:dyDescent="0.45">
      <c r="A21" s="610"/>
      <c r="B21" s="611"/>
      <c r="C21" s="611"/>
      <c r="D21" s="611"/>
      <c r="E21" s="611"/>
      <c r="F21" s="611"/>
      <c r="G21" s="611"/>
      <c r="H21" s="611"/>
      <c r="I21" s="611"/>
      <c r="J21" s="612"/>
      <c r="K21" s="164"/>
    </row>
    <row r="22" spans="1:11" ht="15.75" customHeight="1" x14ac:dyDescent="0.45">
      <c r="A22" s="610"/>
      <c r="B22" s="611"/>
      <c r="C22" s="611"/>
      <c r="D22" s="611"/>
      <c r="E22" s="611"/>
      <c r="F22" s="611"/>
      <c r="G22" s="611"/>
      <c r="H22" s="611"/>
      <c r="I22" s="611"/>
      <c r="J22" s="612"/>
      <c r="K22" s="164"/>
    </row>
    <row r="23" spans="1:11" x14ac:dyDescent="0.45">
      <c r="A23" s="610" t="s">
        <v>237</v>
      </c>
      <c r="B23" s="611"/>
      <c r="C23" s="611"/>
      <c r="D23" s="611"/>
      <c r="E23" s="611"/>
      <c r="F23" s="611"/>
      <c r="G23" s="611"/>
      <c r="H23" s="611"/>
      <c r="I23" s="611"/>
      <c r="J23" s="612"/>
      <c r="K23" s="164"/>
    </row>
    <row r="24" spans="1:11" x14ac:dyDescent="0.45">
      <c r="A24" s="610"/>
      <c r="B24" s="611"/>
      <c r="C24" s="611"/>
      <c r="D24" s="611"/>
      <c r="E24" s="611"/>
      <c r="F24" s="611"/>
      <c r="G24" s="611"/>
      <c r="H24" s="611"/>
      <c r="I24" s="611"/>
      <c r="J24" s="612"/>
      <c r="K24" s="164"/>
    </row>
    <row r="25" spans="1:11" x14ac:dyDescent="0.45">
      <c r="A25" s="610"/>
      <c r="B25" s="611"/>
      <c r="C25" s="611"/>
      <c r="D25" s="611"/>
      <c r="E25" s="611"/>
      <c r="F25" s="611"/>
      <c r="G25" s="611"/>
      <c r="H25" s="611"/>
      <c r="I25" s="611"/>
      <c r="J25" s="612"/>
      <c r="K25" s="164"/>
    </row>
    <row r="26" spans="1:11" x14ac:dyDescent="0.45">
      <c r="A26" s="610" t="s">
        <v>238</v>
      </c>
      <c r="B26" s="611"/>
      <c r="C26" s="611"/>
      <c r="D26" s="611"/>
      <c r="E26" s="611"/>
      <c r="F26" s="611"/>
      <c r="G26" s="611"/>
      <c r="H26" s="611"/>
      <c r="I26" s="611"/>
      <c r="J26" s="612"/>
      <c r="K26" s="164"/>
    </row>
    <row r="27" spans="1:11" x14ac:dyDescent="0.45">
      <c r="A27" s="610"/>
      <c r="B27" s="611"/>
      <c r="C27" s="611"/>
      <c r="D27" s="611"/>
      <c r="E27" s="611"/>
      <c r="F27" s="611"/>
      <c r="G27" s="611"/>
      <c r="H27" s="611"/>
      <c r="I27" s="611"/>
      <c r="J27" s="612"/>
      <c r="K27" s="164"/>
    </row>
    <row r="28" spans="1:11" x14ac:dyDescent="0.45">
      <c r="A28" s="613"/>
      <c r="B28" s="614"/>
      <c r="C28" s="614"/>
      <c r="D28" s="614"/>
      <c r="E28" s="614"/>
      <c r="F28" s="614"/>
      <c r="G28" s="614"/>
      <c r="H28" s="614"/>
      <c r="I28" s="614"/>
      <c r="J28" s="615"/>
      <c r="K28" s="164"/>
    </row>
    <row r="29" spans="1:11" x14ac:dyDescent="0.45">
      <c r="A29" s="625" t="s">
        <v>240</v>
      </c>
      <c r="B29" s="626"/>
      <c r="C29" s="626"/>
      <c r="D29" s="626"/>
      <c r="E29" s="626"/>
      <c r="F29" s="626"/>
      <c r="G29" s="626"/>
      <c r="H29" s="626"/>
      <c r="I29" s="626"/>
      <c r="J29" s="627"/>
      <c r="K29" s="164"/>
    </row>
    <row r="30" spans="1:11" x14ac:dyDescent="0.45">
      <c r="A30" s="610"/>
      <c r="B30" s="611"/>
      <c r="C30" s="611"/>
      <c r="D30" s="611"/>
      <c r="E30" s="611"/>
      <c r="F30" s="611"/>
      <c r="G30" s="611"/>
      <c r="H30" s="611"/>
      <c r="I30" s="611"/>
      <c r="J30" s="612"/>
      <c r="K30" s="164"/>
    </row>
    <row r="31" spans="1:11" ht="15.75" customHeight="1" x14ac:dyDescent="0.45">
      <c r="A31" s="613"/>
      <c r="B31" s="614"/>
      <c r="C31" s="614"/>
      <c r="D31" s="614"/>
      <c r="E31" s="614"/>
      <c r="F31" s="614"/>
      <c r="G31" s="614"/>
      <c r="H31" s="614"/>
      <c r="I31" s="614"/>
      <c r="J31" s="615"/>
      <c r="K31" s="164"/>
    </row>
    <row r="32" spans="1:11" ht="15.75" customHeight="1" x14ac:dyDescent="0.45">
      <c r="A32" s="619" t="s">
        <v>242</v>
      </c>
      <c r="B32" s="620"/>
      <c r="C32" s="620"/>
      <c r="D32" s="620"/>
      <c r="E32" s="620"/>
      <c r="F32" s="620"/>
      <c r="G32" s="620"/>
      <c r="H32" s="620"/>
      <c r="I32" s="620"/>
      <c r="J32" s="621"/>
      <c r="K32" s="164"/>
    </row>
    <row r="33" spans="1:11" ht="15.75" customHeight="1" x14ac:dyDescent="0.45">
      <c r="A33" s="622"/>
      <c r="B33" s="623"/>
      <c r="C33" s="623"/>
      <c r="D33" s="623"/>
      <c r="E33" s="623"/>
      <c r="F33" s="623"/>
      <c r="G33" s="623"/>
      <c r="H33" s="623"/>
      <c r="I33" s="623"/>
      <c r="J33" s="624"/>
      <c r="K33" s="164"/>
    </row>
    <row r="34" spans="1:11" ht="15.75" x14ac:dyDescent="0.5">
      <c r="A34" s="376"/>
      <c r="B34" s="376"/>
      <c r="C34" s="376"/>
      <c r="D34" s="376"/>
      <c r="E34" s="376"/>
      <c r="F34" s="376"/>
      <c r="G34" s="376"/>
      <c r="H34" s="376"/>
      <c r="I34" s="376"/>
      <c r="J34" s="376"/>
      <c r="K34" s="164"/>
    </row>
    <row r="35" spans="1:11" ht="15.75" x14ac:dyDescent="0.45">
      <c r="A35" s="712" t="s">
        <v>241</v>
      </c>
      <c r="B35" s="712"/>
      <c r="C35" s="712"/>
      <c r="D35" s="712"/>
      <c r="E35" s="712"/>
      <c r="F35" s="712"/>
      <c r="G35" s="712"/>
      <c r="H35" s="712"/>
      <c r="I35" s="712"/>
      <c r="J35" s="712"/>
      <c r="K35" s="164"/>
    </row>
    <row r="36" spans="1:11" x14ac:dyDescent="0.45">
      <c r="K36" s="164"/>
    </row>
    <row r="37" spans="1:11" x14ac:dyDescent="0.45">
      <c r="A37" s="687" t="s">
        <v>40</v>
      </c>
      <c r="B37" s="688"/>
      <c r="C37" s="688"/>
      <c r="D37" s="688"/>
      <c r="E37" s="688"/>
      <c r="F37" s="688"/>
      <c r="G37" s="689"/>
      <c r="H37" s="690"/>
      <c r="K37" s="164"/>
    </row>
    <row r="38" spans="1:11" x14ac:dyDescent="0.45">
      <c r="A38" s="662">
        <f>'DPNK-Stamm'!B2</f>
        <v>46006</v>
      </c>
      <c r="B38" s="663"/>
      <c r="C38" s="257"/>
      <c r="D38" s="257"/>
      <c r="E38" s="258" t="s">
        <v>81</v>
      </c>
      <c r="F38" s="259" t="s">
        <v>83</v>
      </c>
      <c r="G38" s="43"/>
      <c r="H38" s="227" t="s">
        <v>19</v>
      </c>
      <c r="K38" s="164"/>
    </row>
    <row r="39" spans="1:11" x14ac:dyDescent="0.45">
      <c r="A39" s="755" t="str">
        <f>'DPNK-Stamm'!A4</f>
        <v>Arbeitslosenversicherung</v>
      </c>
      <c r="B39" s="756"/>
      <c r="C39" s="756"/>
      <c r="D39" s="756"/>
      <c r="E39" s="756"/>
      <c r="F39" s="757"/>
      <c r="G39" s="268" t="s">
        <v>81</v>
      </c>
      <c r="H39" s="224">
        <f>IF(G39=$E$38,'DPNK-Stamm'!H4,"")</f>
        <v>2.9499999999999998E-2</v>
      </c>
      <c r="K39" s="164"/>
    </row>
    <row r="40" spans="1:11" x14ac:dyDescent="0.45">
      <c r="A40" s="628" t="str">
        <f>'DPNK-Stamm'!A5</f>
        <v>Zuschlag Insolvenzentgeltsicherung</v>
      </c>
      <c r="B40" s="629"/>
      <c r="C40" s="629"/>
      <c r="D40" s="629"/>
      <c r="E40" s="629"/>
      <c r="F40" s="630"/>
      <c r="G40" s="269" t="s">
        <v>81</v>
      </c>
      <c r="H40" s="225">
        <f>IF(G40=$E$38,'DPNK-Stamm'!H5,"")</f>
        <v>1E-3</v>
      </c>
      <c r="K40" s="164"/>
    </row>
    <row r="41" spans="1:11" x14ac:dyDescent="0.45">
      <c r="A41" s="628" t="str">
        <f>'DPNK-Stamm'!A6</f>
        <v>Pensionsversicherung ASVG</v>
      </c>
      <c r="B41" s="629"/>
      <c r="C41" s="629"/>
      <c r="D41" s="629"/>
      <c r="E41" s="629"/>
      <c r="F41" s="630"/>
      <c r="G41" s="269" t="s">
        <v>81</v>
      </c>
      <c r="H41" s="225">
        <f>IF(G41=$E$38,'DPNK-Stamm'!H6,"")</f>
        <v>0.1255</v>
      </c>
      <c r="K41" s="164"/>
    </row>
    <row r="42" spans="1:11" x14ac:dyDescent="0.45">
      <c r="A42" s="628" t="str">
        <f>'DPNK-Stamm'!A7</f>
        <v>Krankenversicherung ASVG</v>
      </c>
      <c r="B42" s="629"/>
      <c r="C42" s="629"/>
      <c r="D42" s="629"/>
      <c r="E42" s="629"/>
      <c r="F42" s="630"/>
      <c r="G42" s="269" t="s">
        <v>81</v>
      </c>
      <c r="H42" s="225">
        <f>IF(G42=$E$38,'DPNK-Stamm'!H7,"")</f>
        <v>3.78E-2</v>
      </c>
      <c r="K42" s="164"/>
    </row>
    <row r="43" spans="1:11" x14ac:dyDescent="0.45">
      <c r="A43" s="628" t="str">
        <f>'DPNK-Stamm'!A8</f>
        <v>Unfallversicherung</v>
      </c>
      <c r="B43" s="629"/>
      <c r="C43" s="629"/>
      <c r="D43" s="629"/>
      <c r="E43" s="629"/>
      <c r="F43" s="630"/>
      <c r="G43" s="269" t="s">
        <v>81</v>
      </c>
      <c r="H43" s="225">
        <f>IF(G43=$E$38,'DPNK-Stamm'!H8,"")</f>
        <v>1.0999999999999999E-2</v>
      </c>
      <c r="K43" s="164"/>
    </row>
    <row r="44" spans="1:11" x14ac:dyDescent="0.45">
      <c r="A44" s="628" t="str">
        <f>'DPNK-Stamm'!A9</f>
        <v>Familienlastenausgleichsfonds (FLAF)</v>
      </c>
      <c r="B44" s="629"/>
      <c r="C44" s="629"/>
      <c r="D44" s="629"/>
      <c r="E44" s="629"/>
      <c r="F44" s="630"/>
      <c r="G44" s="269" t="s">
        <v>81</v>
      </c>
      <c r="H44" s="225">
        <f>IF(G44=$E$38,'DPNK-Stamm'!H9,"")</f>
        <v>3.6999999999999998E-2</v>
      </c>
      <c r="K44" s="164"/>
    </row>
    <row r="45" spans="1:11" x14ac:dyDescent="0.45">
      <c r="A45" s="628" t="str">
        <f>'DPNK-Stamm'!A10</f>
        <v>DZ zum FLAF (im Mittel; bitte zutreffenden Bundesländerwert eintragen)</v>
      </c>
      <c r="B45" s="629"/>
      <c r="C45" s="629"/>
      <c r="D45" s="629"/>
      <c r="E45" s="629"/>
      <c r="F45" s="630"/>
      <c r="G45" s="269" t="s">
        <v>81</v>
      </c>
      <c r="H45" s="225">
        <f>IF(G45=$E$38,'DPNK-Stamm'!H10,"")</f>
        <v>3.5999999999999999E-3</v>
      </c>
      <c r="K45" s="164"/>
    </row>
    <row r="46" spans="1:11" x14ac:dyDescent="0.45">
      <c r="A46" s="628" t="str">
        <f>'DPNK-Stamm'!A11</f>
        <v>Wohnbauförderungsbeitrag alle BL o. Wien</v>
      </c>
      <c r="B46" s="629"/>
      <c r="C46" s="629"/>
      <c r="D46" s="629"/>
      <c r="E46" s="629"/>
      <c r="F46" s="630"/>
      <c r="G46" s="269" t="s">
        <v>81</v>
      </c>
      <c r="H46" s="225">
        <f>IF(G46=$E$38,'DPNK-Stamm'!H11,"")</f>
        <v>5.0000000000000001E-3</v>
      </c>
      <c r="K46" s="164"/>
    </row>
    <row r="47" spans="1:11" x14ac:dyDescent="0.45">
      <c r="A47" s="628" t="str">
        <f>'DPNK-Stamm'!A12</f>
        <v>Schlechtwetterentschädigungsbeitrag</v>
      </c>
      <c r="B47" s="629"/>
      <c r="C47" s="629"/>
      <c r="D47" s="629"/>
      <c r="E47" s="629"/>
      <c r="F47" s="630"/>
      <c r="G47" s="269" t="s">
        <v>83</v>
      </c>
      <c r="H47" s="225" t="str">
        <f>IF(G47=$E$38,'DPNK-Stamm'!H12,"")</f>
        <v/>
      </c>
      <c r="K47" s="164"/>
    </row>
    <row r="48" spans="1:11" x14ac:dyDescent="0.45">
      <c r="A48" s="628" t="str">
        <f>'DPNK-Stamm'!A13</f>
        <v>Kommunalsteuer</v>
      </c>
      <c r="B48" s="629"/>
      <c r="C48" s="629"/>
      <c r="D48" s="629"/>
      <c r="E48" s="629"/>
      <c r="F48" s="630"/>
      <c r="G48" s="269" t="s">
        <v>81</v>
      </c>
      <c r="H48" s="225">
        <f>IF(G48=$E$38,'DPNK-Stamm'!H13,"")</f>
        <v>0.03</v>
      </c>
      <c r="K48" s="164"/>
    </row>
    <row r="49" spans="1:11" x14ac:dyDescent="0.45">
      <c r="A49" s="628" t="str">
        <f>'DPNK-Stamm'!A14</f>
        <v>Abfertigung-Neu (Betriebl. Mitarbeitervorsorge)</v>
      </c>
      <c r="B49" s="629"/>
      <c r="C49" s="629"/>
      <c r="D49" s="629"/>
      <c r="E49" s="629"/>
      <c r="F49" s="630"/>
      <c r="G49" s="269" t="s">
        <v>83</v>
      </c>
      <c r="H49" s="225" t="str">
        <f>IF(G49=$E$38,'DPNK-Stamm'!H14,"")</f>
        <v/>
      </c>
      <c r="K49" s="164"/>
    </row>
    <row r="50" spans="1:11" x14ac:dyDescent="0.45">
      <c r="A50" s="489" t="str">
        <f>'DPNK-Stamm'!A15</f>
        <v>frei</v>
      </c>
      <c r="B50" s="490"/>
      <c r="C50" s="490"/>
      <c r="D50" s="490"/>
      <c r="E50" s="490"/>
      <c r="F50" s="713"/>
      <c r="G50" s="269"/>
      <c r="H50" s="225" t="str">
        <f>IF(G50=$E$38,'DPNK-Stamm'!H15,"")</f>
        <v/>
      </c>
      <c r="K50" s="164"/>
    </row>
    <row r="51" spans="1:11" x14ac:dyDescent="0.45">
      <c r="A51" s="651" t="str">
        <f>'DPNK-Stamm'!A16</f>
        <v>frei</v>
      </c>
      <c r="B51" s="652"/>
      <c r="C51" s="652"/>
      <c r="D51" s="652"/>
      <c r="E51" s="652"/>
      <c r="F51" s="720"/>
      <c r="G51" s="270"/>
      <c r="H51" s="226" t="str">
        <f>IF(G51=$E$38,'DPNK-Stamm'!H16,"")</f>
        <v/>
      </c>
      <c r="K51" s="164"/>
    </row>
    <row r="52" spans="1:11" x14ac:dyDescent="0.45">
      <c r="A52" s="184" t="s">
        <v>41</v>
      </c>
      <c r="B52" s="101"/>
      <c r="C52" s="101"/>
      <c r="D52" s="101"/>
      <c r="E52" s="101"/>
      <c r="F52" s="101"/>
      <c r="G52" s="101"/>
      <c r="H52" s="67">
        <f>SUM(H39:H51)</f>
        <v>0.28039999999999998</v>
      </c>
      <c r="K52" s="164"/>
    </row>
    <row r="53" spans="1:11" x14ac:dyDescent="0.45">
      <c r="A53" s="645"/>
      <c r="B53" s="645"/>
      <c r="C53" s="645"/>
      <c r="D53" s="645"/>
      <c r="E53" s="645"/>
      <c r="F53" s="645"/>
      <c r="G53" s="645"/>
      <c r="H53" s="645"/>
      <c r="K53" s="164"/>
    </row>
    <row r="54" spans="1:11" x14ac:dyDescent="0.45">
      <c r="A54" s="711" t="str">
        <f>'DPNK-Stamm'!A20</f>
        <v>DPNK auf laufendes Entgelt</v>
      </c>
      <c r="B54" s="640"/>
      <c r="C54" s="640"/>
      <c r="D54" s="640"/>
      <c r="E54" s="640"/>
      <c r="F54" s="640"/>
      <c r="G54" s="640"/>
      <c r="H54" s="69">
        <f>H52</f>
        <v>0.28039999999999998</v>
      </c>
      <c r="K54" s="164"/>
    </row>
    <row r="55" spans="1:11" x14ac:dyDescent="0.45">
      <c r="A55" s="711" t="str">
        <f>'DPNK-Stamm'!A21</f>
        <v>abzüglich Wohnbauförderungsbeitrag</v>
      </c>
      <c r="B55" s="640"/>
      <c r="C55" s="640"/>
      <c r="D55" s="640"/>
      <c r="E55" s="640"/>
      <c r="F55" s="640"/>
      <c r="G55" s="641"/>
      <c r="H55" s="229">
        <f>'DPNK-Stamm'!H21</f>
        <v>-5.0000000000000001E-3</v>
      </c>
      <c r="K55" s="164"/>
    </row>
    <row r="56" spans="1:11" x14ac:dyDescent="0.45">
      <c r="A56" s="651">
        <f>'DPNK-Stamm'!A22</f>
        <v>0</v>
      </c>
      <c r="B56" s="652"/>
      <c r="C56" s="652"/>
      <c r="D56" s="652"/>
      <c r="E56" s="652"/>
      <c r="F56" s="652"/>
      <c r="G56" s="263"/>
      <c r="H56" s="68">
        <f>'DPNK-Stamm'!H22</f>
        <v>0</v>
      </c>
      <c r="K56" s="164"/>
    </row>
    <row r="57" spans="1:11" x14ac:dyDescent="0.45">
      <c r="A57" s="646" t="str">
        <f>'DPNK-Stamm'!A23</f>
        <v>Direkte Personalnebenkosten auf Sonderzahlungen</v>
      </c>
      <c r="B57" s="647"/>
      <c r="C57" s="647"/>
      <c r="D57" s="647"/>
      <c r="E57" s="647"/>
      <c r="F57" s="647"/>
      <c r="G57" s="647"/>
      <c r="H57" s="67">
        <f>SUM(H54:H56)</f>
        <v>0.27539999999999998</v>
      </c>
      <c r="K57" s="164"/>
    </row>
    <row r="58" spans="1:11" x14ac:dyDescent="0.45">
      <c r="A58" s="709" t="str">
        <f>'DPNK-Stamm'!A24</f>
        <v>Mittelwert</v>
      </c>
      <c r="B58" s="710"/>
      <c r="C58" s="710"/>
      <c r="D58" s="710"/>
      <c r="E58" s="710"/>
      <c r="F58" s="710"/>
      <c r="G58" s="710"/>
      <c r="H58" s="69">
        <f>(H52+H57)/2</f>
        <v>0.27789999999999998</v>
      </c>
      <c r="K58" s="164"/>
    </row>
    <row r="59" spans="1:11" x14ac:dyDescent="0.45">
      <c r="A59" s="708"/>
      <c r="B59" s="708"/>
      <c r="C59" s="708"/>
      <c r="D59" s="708"/>
      <c r="E59" s="708"/>
      <c r="F59" s="708"/>
      <c r="G59" s="708"/>
      <c r="H59" s="708"/>
      <c r="K59" s="164"/>
    </row>
    <row r="60" spans="1:11" x14ac:dyDescent="0.45">
      <c r="A60" s="70" t="s">
        <v>1</v>
      </c>
      <c r="B60" s="71"/>
      <c r="C60" s="71"/>
      <c r="D60" s="71"/>
      <c r="E60" s="72"/>
      <c r="F60" s="72"/>
      <c r="G60" s="73" t="s">
        <v>2</v>
      </c>
      <c r="H60" s="648" t="s">
        <v>43</v>
      </c>
      <c r="I60" s="63"/>
      <c r="J60" s="63"/>
      <c r="K60" s="64"/>
    </row>
    <row r="61" spans="1:11" x14ac:dyDescent="0.45">
      <c r="A61" s="74" t="s">
        <v>4</v>
      </c>
      <c r="B61" s="75"/>
      <c r="C61" s="75"/>
      <c r="D61" s="75"/>
      <c r="E61" s="76"/>
      <c r="F61" s="76"/>
      <c r="G61" s="77">
        <v>365.25</v>
      </c>
      <c r="H61" s="649"/>
      <c r="I61" s="63"/>
      <c r="J61" s="63"/>
      <c r="K61" s="64"/>
    </row>
    <row r="62" spans="1:11" x14ac:dyDescent="0.45">
      <c r="A62" s="78" t="s">
        <v>5</v>
      </c>
      <c r="B62" s="79"/>
      <c r="C62" s="79"/>
      <c r="D62" s="79"/>
      <c r="E62" s="80"/>
      <c r="F62" s="80"/>
      <c r="G62" s="81">
        <f>-G61/7*2</f>
        <v>-104.35714285714286</v>
      </c>
      <c r="H62" s="82"/>
      <c r="I62" s="63"/>
      <c r="J62" s="63"/>
      <c r="K62" s="64"/>
    </row>
    <row r="63" spans="1:11" x14ac:dyDescent="0.45">
      <c r="A63" s="83" t="s">
        <v>7</v>
      </c>
      <c r="B63" s="75"/>
      <c r="C63" s="75"/>
      <c r="D63" s="75"/>
      <c r="E63" s="76"/>
      <c r="F63" s="76"/>
      <c r="G63" s="84">
        <f>SUM(G61:G62)</f>
        <v>260.89285714285711</v>
      </c>
      <c r="H63" s="82"/>
      <c r="I63" s="63"/>
      <c r="J63" s="63"/>
      <c r="K63" s="64"/>
    </row>
    <row r="64" spans="1:11" x14ac:dyDescent="0.45">
      <c r="A64" s="85" t="s">
        <v>44</v>
      </c>
      <c r="B64" s="86"/>
      <c r="C64" s="86"/>
      <c r="D64" s="86"/>
      <c r="E64" s="63"/>
      <c r="F64" s="63"/>
      <c r="G64" s="87">
        <v>-10.5</v>
      </c>
      <c r="H64" s="650">
        <f>-(G64+G65)</f>
        <v>11.928571428571429</v>
      </c>
      <c r="I64" s="63"/>
      <c r="J64" s="63"/>
      <c r="K64" s="64"/>
    </row>
    <row r="65" spans="1:11" x14ac:dyDescent="0.45">
      <c r="A65" s="85" t="s">
        <v>296</v>
      </c>
      <c r="B65" s="86"/>
      <c r="C65" s="86"/>
      <c r="D65" s="88"/>
      <c r="E65" s="63"/>
      <c r="F65" s="410">
        <v>1</v>
      </c>
      <c r="G65" s="87">
        <f>-2*5/7*F65</f>
        <v>-1.4285714285714286</v>
      </c>
      <c r="H65" s="650"/>
      <c r="I65" s="63"/>
      <c r="J65" s="63"/>
      <c r="K65" s="64"/>
    </row>
    <row r="66" spans="1:11" x14ac:dyDescent="0.45">
      <c r="A66" s="85" t="s">
        <v>45</v>
      </c>
      <c r="B66" s="86"/>
      <c r="C66" s="705"/>
      <c r="D66" s="706"/>
      <c r="E66" s="63"/>
      <c r="F66" s="63"/>
      <c r="G66" s="87"/>
      <c r="H66" s="89"/>
      <c r="I66" s="63"/>
      <c r="J66" s="63"/>
      <c r="K66" s="64"/>
    </row>
    <row r="67" spans="1:11" x14ac:dyDescent="0.45">
      <c r="A67" s="90"/>
      <c r="B67" s="91">
        <v>5</v>
      </c>
      <c r="C67" s="707">
        <v>5</v>
      </c>
      <c r="D67" s="707"/>
      <c r="E67" s="271">
        <v>0.85</v>
      </c>
      <c r="G67" s="87">
        <f>-5*B67*E67</f>
        <v>-21.25</v>
      </c>
      <c r="H67" s="650">
        <f>-(G67+G68)</f>
        <v>25.75</v>
      </c>
      <c r="J67" s="63"/>
      <c r="K67" s="64"/>
    </row>
    <row r="68" spans="1:11" x14ac:dyDescent="0.45">
      <c r="A68" s="92"/>
      <c r="B68" s="93">
        <v>6</v>
      </c>
      <c r="C68" s="707">
        <v>5</v>
      </c>
      <c r="D68" s="707"/>
      <c r="E68" s="94">
        <f>1-E67</f>
        <v>0.15000000000000002</v>
      </c>
      <c r="G68" s="81">
        <f>-5*B68*E68</f>
        <v>-4.5000000000000009</v>
      </c>
      <c r="H68" s="650"/>
      <c r="J68" s="63"/>
      <c r="K68" s="64"/>
    </row>
    <row r="69" spans="1:11" x14ac:dyDescent="0.45">
      <c r="A69" s="83" t="s">
        <v>14</v>
      </c>
      <c r="B69" s="104"/>
      <c r="C69" s="75"/>
      <c r="D69" s="75"/>
      <c r="E69" s="76"/>
      <c r="F69" s="76"/>
      <c r="G69" s="84">
        <f>SUM(G63:G68)</f>
        <v>223.21428571428569</v>
      </c>
      <c r="H69" s="89"/>
      <c r="I69" s="63"/>
      <c r="J69" s="63"/>
      <c r="K69" s="64"/>
    </row>
    <row r="70" spans="1:11" x14ac:dyDescent="0.45">
      <c r="A70" s="95" t="s">
        <v>276</v>
      </c>
      <c r="B70" s="86"/>
      <c r="C70" s="86"/>
      <c r="D70" s="86"/>
      <c r="E70" s="63"/>
      <c r="F70" s="63"/>
      <c r="G70" s="96">
        <v>-11</v>
      </c>
      <c r="H70" s="650">
        <f>-(G70+G71)</f>
        <v>13.5</v>
      </c>
      <c r="I70" s="63"/>
      <c r="J70" s="63"/>
      <c r="K70" s="64"/>
    </row>
    <row r="71" spans="1:11" x14ac:dyDescent="0.45">
      <c r="A71" s="97" t="s">
        <v>277</v>
      </c>
      <c r="B71" s="79"/>
      <c r="C71" s="79"/>
      <c r="D71" s="79"/>
      <c r="E71" s="80"/>
      <c r="F71" s="80"/>
      <c r="G71" s="96">
        <v>-2.5</v>
      </c>
      <c r="H71" s="650"/>
      <c r="I71" s="63"/>
      <c r="J71" s="63"/>
      <c r="K71" s="64"/>
    </row>
    <row r="72" spans="1:11" x14ac:dyDescent="0.45">
      <c r="A72" s="83" t="s">
        <v>273</v>
      </c>
      <c r="B72" s="104"/>
      <c r="C72" s="75"/>
      <c r="D72" s="75"/>
      <c r="E72" s="76"/>
      <c r="F72" s="76"/>
      <c r="G72" s="98">
        <f>SUM(G69:G71)</f>
        <v>209.71428571428569</v>
      </c>
      <c r="H72" s="89"/>
      <c r="I72" s="63"/>
      <c r="J72" s="63"/>
      <c r="K72" s="64"/>
    </row>
    <row r="73" spans="1:11" x14ac:dyDescent="0.45">
      <c r="A73" s="95" t="s">
        <v>278</v>
      </c>
      <c r="B73" s="86"/>
      <c r="C73" s="86"/>
      <c r="D73" s="86"/>
      <c r="E73" s="63"/>
      <c r="F73" s="63"/>
      <c r="G73" s="96">
        <v>0</v>
      </c>
      <c r="H73" s="99">
        <f>-G73</f>
        <v>0</v>
      </c>
      <c r="I73" s="63"/>
      <c r="J73" s="63"/>
      <c r="K73" s="64"/>
    </row>
    <row r="74" spans="1:11" x14ac:dyDescent="0.45">
      <c r="A74" s="85" t="s">
        <v>275</v>
      </c>
      <c r="B74" s="86"/>
      <c r="C74" s="86"/>
      <c r="D74" s="86"/>
      <c r="E74" s="63"/>
      <c r="F74" s="63"/>
      <c r="G74" s="96">
        <v>-7.5</v>
      </c>
      <c r="H74" s="99">
        <f>-G74</f>
        <v>7.5</v>
      </c>
      <c r="I74" s="63"/>
      <c r="J74" s="63"/>
      <c r="K74" s="64"/>
    </row>
    <row r="75" spans="1:11" x14ac:dyDescent="0.45">
      <c r="A75" s="70" t="s">
        <v>274</v>
      </c>
      <c r="B75" s="100"/>
      <c r="C75" s="100"/>
      <c r="D75" s="100"/>
      <c r="E75" s="101"/>
      <c r="F75" s="101"/>
      <c r="G75" s="102">
        <f>SUM(G72:G74)</f>
        <v>202.21428571428569</v>
      </c>
      <c r="H75" s="103">
        <f>SUM(H61:H74)</f>
        <v>58.678571428571431</v>
      </c>
      <c r="I75" s="63"/>
      <c r="J75" s="63"/>
      <c r="K75" s="64"/>
    </row>
    <row r="76" spans="1:11" x14ac:dyDescent="0.45">
      <c r="A76" s="645"/>
      <c r="B76" s="645"/>
      <c r="C76" s="645"/>
      <c r="D76" s="645"/>
      <c r="E76" s="645"/>
      <c r="F76" s="645"/>
      <c r="G76" s="645"/>
      <c r="H76" s="645"/>
      <c r="I76" s="63"/>
      <c r="J76" s="63"/>
      <c r="K76" s="64"/>
    </row>
    <row r="77" spans="1:11" x14ac:dyDescent="0.45">
      <c r="A77" s="83" t="s">
        <v>18</v>
      </c>
      <c r="B77" s="104"/>
      <c r="C77" s="104"/>
      <c r="D77" s="104"/>
      <c r="E77" s="105"/>
      <c r="F77" s="106"/>
      <c r="G77" s="76"/>
      <c r="H77" s="76"/>
      <c r="I77" s="76"/>
      <c r="J77" s="107"/>
      <c r="K77" s="597" t="s">
        <v>46</v>
      </c>
    </row>
    <row r="78" spans="1:11" x14ac:dyDescent="0.45">
      <c r="A78" s="65"/>
      <c r="B78" s="66"/>
      <c r="C78" s="66"/>
      <c r="D78" s="66"/>
      <c r="E78" s="108"/>
      <c r="F78" s="109"/>
      <c r="G78" s="73" t="s">
        <v>17</v>
      </c>
      <c r="H78" s="73" t="s">
        <v>19</v>
      </c>
      <c r="I78" s="110" t="s">
        <v>48</v>
      </c>
      <c r="J78" s="111" t="s">
        <v>49</v>
      </c>
      <c r="K78" s="598"/>
    </row>
    <row r="79" spans="1:11" x14ac:dyDescent="0.45">
      <c r="A79" s="112"/>
      <c r="B79" s="113"/>
      <c r="C79" s="113"/>
      <c r="D79" s="113"/>
      <c r="E79" s="114"/>
      <c r="F79" s="114"/>
      <c r="G79" s="115"/>
      <c r="H79" s="115"/>
      <c r="I79" s="116"/>
      <c r="J79" s="117"/>
      <c r="K79" s="598"/>
    </row>
    <row r="80" spans="1:11" x14ac:dyDescent="0.45">
      <c r="A80" s="118" t="s">
        <v>50</v>
      </c>
      <c r="B80" s="114"/>
      <c r="C80" s="114"/>
      <c r="D80" s="114"/>
      <c r="E80" s="114"/>
      <c r="F80" s="114"/>
      <c r="G80" s="119">
        <f>G75</f>
        <v>202.21428571428569</v>
      </c>
      <c r="H80" s="120">
        <f>G80/G80</f>
        <v>1</v>
      </c>
      <c r="I80" s="121">
        <f>H$52</f>
        <v>0.28039999999999998</v>
      </c>
      <c r="J80" s="122">
        <f>H80*(1+I80)</f>
        <v>1.2804</v>
      </c>
      <c r="K80" s="598"/>
    </row>
    <row r="81" spans="1:17" x14ac:dyDescent="0.45">
      <c r="A81" s="118" t="s">
        <v>51</v>
      </c>
      <c r="B81" s="86"/>
      <c r="C81" s="86"/>
      <c r="D81" s="86"/>
      <c r="E81" s="86"/>
      <c r="F81" s="86"/>
      <c r="G81" s="123"/>
      <c r="H81" s="124"/>
      <c r="I81" s="121"/>
      <c r="J81" s="125"/>
      <c r="K81" s="598"/>
    </row>
    <row r="82" spans="1:17" x14ac:dyDescent="0.45">
      <c r="A82" s="126" t="s">
        <v>52</v>
      </c>
      <c r="B82" s="86"/>
      <c r="C82" s="86"/>
      <c r="D82" s="86"/>
      <c r="E82" s="86"/>
      <c r="F82" s="86"/>
      <c r="G82" s="123"/>
      <c r="H82" s="124"/>
      <c r="I82" s="121"/>
      <c r="J82" s="125"/>
      <c r="K82" s="599"/>
    </row>
    <row r="83" spans="1:17" x14ac:dyDescent="0.45">
      <c r="A83" s="127"/>
      <c r="B83" s="86" t="s">
        <v>53</v>
      </c>
      <c r="C83" s="86"/>
      <c r="D83" s="86"/>
      <c r="E83" s="86"/>
      <c r="F83" s="86"/>
      <c r="G83" s="123">
        <f>H64</f>
        <v>11.928571428571429</v>
      </c>
      <c r="H83" s="124">
        <f>G83/G$80</f>
        <v>5.8989756269869312E-2</v>
      </c>
      <c r="I83" s="121">
        <f>H$52</f>
        <v>0.28039999999999998</v>
      </c>
      <c r="J83" s="122">
        <f>H83*(1+I83)</f>
        <v>7.5530483927940664E-2</v>
      </c>
      <c r="K83" s="128">
        <v>0</v>
      </c>
      <c r="N83" s="288">
        <f>IF($K83=0,$J83,0)</f>
        <v>7.5530483927940664E-2</v>
      </c>
      <c r="O83" s="289">
        <f>IF($K83=1,$J83,0)</f>
        <v>0</v>
      </c>
      <c r="P83" s="289">
        <f>IF($K83=2,$J83,0)</f>
        <v>0</v>
      </c>
      <c r="Q83" s="290">
        <f>IF($K83=3,$J83,0)</f>
        <v>0</v>
      </c>
    </row>
    <row r="84" spans="1:17" x14ac:dyDescent="0.45">
      <c r="A84" s="127"/>
      <c r="B84" s="86" t="s">
        <v>54</v>
      </c>
      <c r="C84" s="86"/>
      <c r="D84" s="86"/>
      <c r="E84" s="86"/>
      <c r="F84" s="86"/>
      <c r="G84" s="123">
        <f>H70</f>
        <v>13.5</v>
      </c>
      <c r="H84" s="124">
        <f t="shared" ref="H84:H85" si="1">G84/G$80</f>
        <v>6.6760861886259279E-2</v>
      </c>
      <c r="I84" s="121">
        <f>H$52</f>
        <v>0.28039999999999998</v>
      </c>
      <c r="J84" s="122">
        <f>H84*(1+I84)</f>
        <v>8.548060755916638E-2</v>
      </c>
      <c r="K84" s="128">
        <v>0</v>
      </c>
      <c r="N84" s="291">
        <f t="shared" ref="N84:N128" si="2">IF($K84=0,$J84,0)</f>
        <v>8.548060755916638E-2</v>
      </c>
      <c r="O84" s="292">
        <f t="shared" ref="O84:O128" si="3">IF($K84=1,$J84,0)</f>
        <v>0</v>
      </c>
      <c r="P84" s="292">
        <f t="shared" ref="P84:P128" si="4">IF($K84=2,$J84,0)</f>
        <v>0</v>
      </c>
      <c r="Q84" s="293">
        <f t="shared" ref="Q84:Q128" si="5">IF($K84=3,$J84,0)</f>
        <v>0</v>
      </c>
    </row>
    <row r="85" spans="1:17" x14ac:dyDescent="0.45">
      <c r="A85" s="127"/>
      <c r="B85" s="88" t="s">
        <v>55</v>
      </c>
      <c r="C85" s="86"/>
      <c r="D85" s="86"/>
      <c r="E85" s="86"/>
      <c r="F85" s="86"/>
      <c r="G85" s="123">
        <f>H74</f>
        <v>7.5</v>
      </c>
      <c r="H85" s="124">
        <f t="shared" si="1"/>
        <v>3.7089367714588491E-2</v>
      </c>
      <c r="I85" s="121">
        <f>H$52</f>
        <v>0.28039999999999998</v>
      </c>
      <c r="J85" s="122">
        <f t="shared" ref="J85" si="6">H85*(1+I85)</f>
        <v>4.7489226421759102E-2</v>
      </c>
      <c r="K85" s="128">
        <v>0</v>
      </c>
      <c r="N85" s="291">
        <f t="shared" si="2"/>
        <v>4.7489226421759102E-2</v>
      </c>
      <c r="O85" s="292">
        <f t="shared" si="3"/>
        <v>0</v>
      </c>
      <c r="P85" s="292">
        <f t="shared" si="4"/>
        <v>0</v>
      </c>
      <c r="Q85" s="293">
        <f t="shared" si="5"/>
        <v>0</v>
      </c>
    </row>
    <row r="86" spans="1:17" x14ac:dyDescent="0.45">
      <c r="A86" s="127"/>
      <c r="B86" s="88" t="s">
        <v>56</v>
      </c>
      <c r="C86" s="86"/>
      <c r="D86" s="86"/>
      <c r="E86" s="86"/>
      <c r="F86" s="86"/>
      <c r="G86" s="123"/>
      <c r="H86" s="124"/>
      <c r="I86" s="121"/>
      <c r="J86" s="122"/>
      <c r="K86" s="128"/>
      <c r="N86" s="291">
        <f t="shared" si="2"/>
        <v>0</v>
      </c>
      <c r="O86" s="292">
        <f t="shared" si="3"/>
        <v>0</v>
      </c>
      <c r="P86" s="292">
        <f t="shared" si="4"/>
        <v>0</v>
      </c>
      <c r="Q86" s="293">
        <f t="shared" si="5"/>
        <v>0</v>
      </c>
    </row>
    <row r="87" spans="1:17" x14ac:dyDescent="0.45">
      <c r="A87" s="127"/>
      <c r="B87" s="86" t="s">
        <v>57</v>
      </c>
      <c r="C87" s="86"/>
      <c r="D87" s="86"/>
      <c r="E87" s="86"/>
      <c r="F87" s="86"/>
      <c r="G87" s="123"/>
      <c r="H87" s="124"/>
      <c r="I87" s="121"/>
      <c r="J87" s="125"/>
      <c r="K87" s="128"/>
      <c r="N87" s="291">
        <f t="shared" si="2"/>
        <v>0</v>
      </c>
      <c r="O87" s="292">
        <f t="shared" si="3"/>
        <v>0</v>
      </c>
      <c r="P87" s="292">
        <f t="shared" si="4"/>
        <v>0</v>
      </c>
      <c r="Q87" s="293">
        <f t="shared" si="5"/>
        <v>0</v>
      </c>
    </row>
    <row r="88" spans="1:17" x14ac:dyDescent="0.45">
      <c r="A88" s="126" t="s">
        <v>58</v>
      </c>
      <c r="B88" s="86"/>
      <c r="C88" s="86"/>
      <c r="D88" s="86"/>
      <c r="E88" s="86"/>
      <c r="F88" s="86"/>
      <c r="G88" s="123"/>
      <c r="H88" s="124"/>
      <c r="I88" s="121"/>
      <c r="J88" s="125"/>
      <c r="K88" s="128"/>
      <c r="N88" s="291">
        <f t="shared" si="2"/>
        <v>0</v>
      </c>
      <c r="O88" s="292">
        <f t="shared" si="3"/>
        <v>0</v>
      </c>
      <c r="P88" s="292">
        <f t="shared" si="4"/>
        <v>0</v>
      </c>
      <c r="Q88" s="293">
        <f t="shared" si="5"/>
        <v>0</v>
      </c>
    </row>
    <row r="89" spans="1:17" x14ac:dyDescent="0.45">
      <c r="A89" s="127"/>
      <c r="B89" s="114" t="s">
        <v>59</v>
      </c>
      <c r="C89" s="86"/>
      <c r="D89" s="86"/>
      <c r="E89" s="86"/>
      <c r="F89" s="86"/>
      <c r="G89" s="123"/>
      <c r="H89" s="124"/>
      <c r="I89" s="121"/>
      <c r="J89" s="125"/>
      <c r="K89" s="128"/>
      <c r="N89" s="291">
        <f t="shared" si="2"/>
        <v>0</v>
      </c>
      <c r="O89" s="292">
        <f t="shared" si="3"/>
        <v>0</v>
      </c>
      <c r="P89" s="292">
        <f t="shared" si="4"/>
        <v>0</v>
      </c>
      <c r="Q89" s="293">
        <f t="shared" si="5"/>
        <v>0</v>
      </c>
    </row>
    <row r="90" spans="1:17" x14ac:dyDescent="0.45">
      <c r="A90" s="127"/>
      <c r="B90" s="86" t="s">
        <v>60</v>
      </c>
      <c r="C90" s="86"/>
      <c r="D90" s="86"/>
      <c r="E90" s="123">
        <f>G63</f>
        <v>260.89285714285711</v>
      </c>
      <c r="F90" s="129" t="s">
        <v>2</v>
      </c>
      <c r="G90" s="63"/>
      <c r="H90" s="63"/>
      <c r="I90" s="121"/>
      <c r="J90" s="125"/>
      <c r="K90" s="128"/>
      <c r="N90" s="291">
        <f t="shared" si="2"/>
        <v>0</v>
      </c>
      <c r="O90" s="292">
        <f t="shared" si="3"/>
        <v>0</v>
      </c>
      <c r="P90" s="292">
        <f t="shared" si="4"/>
        <v>0</v>
      </c>
      <c r="Q90" s="293">
        <f t="shared" si="5"/>
        <v>0</v>
      </c>
    </row>
    <row r="91" spans="1:17" x14ac:dyDescent="0.45">
      <c r="A91" s="127"/>
      <c r="B91" s="86" t="s">
        <v>61</v>
      </c>
      <c r="C91" s="86"/>
      <c r="D91" s="86"/>
      <c r="E91" s="130">
        <f>-H67</f>
        <v>-25.75</v>
      </c>
      <c r="F91" s="131" t="s">
        <v>2</v>
      </c>
      <c r="G91" s="63"/>
      <c r="H91" s="63"/>
      <c r="I91" s="121"/>
      <c r="J91" s="125"/>
      <c r="K91" s="128"/>
      <c r="N91" s="291">
        <f t="shared" si="2"/>
        <v>0</v>
      </c>
      <c r="O91" s="292">
        <f t="shared" si="3"/>
        <v>0</v>
      </c>
      <c r="P91" s="292">
        <f t="shared" si="4"/>
        <v>0</v>
      </c>
      <c r="Q91" s="293">
        <f t="shared" si="5"/>
        <v>0</v>
      </c>
    </row>
    <row r="92" spans="1:17" x14ac:dyDescent="0.45">
      <c r="A92" s="127"/>
      <c r="B92" s="79"/>
      <c r="C92" s="79"/>
      <c r="D92" s="79"/>
      <c r="E92" s="130">
        <f>SUM(E90:E91)</f>
        <v>235.14285714285711</v>
      </c>
      <c r="F92" s="131" t="s">
        <v>2</v>
      </c>
      <c r="G92" s="63"/>
      <c r="H92" s="63"/>
      <c r="I92" s="121"/>
      <c r="J92" s="125"/>
      <c r="K92" s="128"/>
      <c r="N92" s="291">
        <f t="shared" si="2"/>
        <v>0</v>
      </c>
      <c r="O92" s="292">
        <f t="shared" si="3"/>
        <v>0</v>
      </c>
      <c r="P92" s="292">
        <f t="shared" si="4"/>
        <v>0</v>
      </c>
      <c r="Q92" s="293">
        <f t="shared" si="5"/>
        <v>0</v>
      </c>
    </row>
    <row r="93" spans="1:17" x14ac:dyDescent="0.45">
      <c r="A93" s="127"/>
      <c r="B93" s="86" t="s">
        <v>62</v>
      </c>
      <c r="C93" s="86"/>
      <c r="D93" s="86"/>
      <c r="E93" s="123">
        <f>E92/5</f>
        <v>47.028571428571425</v>
      </c>
      <c r="F93" s="129" t="s">
        <v>63</v>
      </c>
      <c r="G93" s="63"/>
      <c r="H93" s="63"/>
      <c r="I93" s="121"/>
      <c r="J93" s="125"/>
      <c r="K93" s="128"/>
      <c r="N93" s="291">
        <f t="shared" si="2"/>
        <v>0</v>
      </c>
      <c r="O93" s="292">
        <f t="shared" si="3"/>
        <v>0</v>
      </c>
      <c r="P93" s="292">
        <f t="shared" si="4"/>
        <v>0</v>
      </c>
      <c r="Q93" s="293">
        <f t="shared" si="5"/>
        <v>0</v>
      </c>
    </row>
    <row r="94" spans="1:17" x14ac:dyDescent="0.45">
      <c r="A94" s="127"/>
      <c r="B94" s="86" t="s">
        <v>64</v>
      </c>
      <c r="C94" s="86"/>
      <c r="D94" s="86"/>
      <c r="E94" s="123">
        <v>11.55</v>
      </c>
      <c r="F94" s="124" t="s">
        <v>65</v>
      </c>
      <c r="G94" s="63"/>
      <c r="H94" s="63"/>
      <c r="I94" s="121"/>
      <c r="J94" s="125"/>
      <c r="K94" s="128"/>
      <c r="N94" s="291">
        <f t="shared" si="2"/>
        <v>0</v>
      </c>
      <c r="O94" s="292">
        <f t="shared" si="3"/>
        <v>0</v>
      </c>
      <c r="P94" s="292">
        <f t="shared" si="4"/>
        <v>0</v>
      </c>
      <c r="Q94" s="293">
        <f t="shared" si="5"/>
        <v>0</v>
      </c>
    </row>
    <row r="95" spans="1:17" x14ac:dyDescent="0.45">
      <c r="A95" s="127"/>
      <c r="B95" s="79" t="s">
        <v>66</v>
      </c>
      <c r="C95" s="79"/>
      <c r="D95" s="79"/>
      <c r="E95" s="130">
        <v>1.2</v>
      </c>
      <c r="F95" s="132"/>
      <c r="G95" s="63"/>
      <c r="H95" s="63"/>
      <c r="I95" s="121"/>
      <c r="J95" s="125"/>
      <c r="K95" s="128"/>
      <c r="N95" s="291">
        <f t="shared" si="2"/>
        <v>0</v>
      </c>
      <c r="O95" s="292">
        <f t="shared" si="3"/>
        <v>0</v>
      </c>
      <c r="P95" s="292">
        <f t="shared" si="4"/>
        <v>0</v>
      </c>
      <c r="Q95" s="293">
        <f t="shared" si="5"/>
        <v>0</v>
      </c>
    </row>
    <row r="96" spans="1:17" x14ac:dyDescent="0.45">
      <c r="A96" s="127"/>
      <c r="B96" s="88" t="s">
        <v>67</v>
      </c>
      <c r="C96" s="86"/>
      <c r="D96" s="86"/>
      <c r="E96" s="123">
        <f>E93*E94*E95</f>
        <v>651.81599999999992</v>
      </c>
      <c r="F96" s="124" t="s">
        <v>65</v>
      </c>
      <c r="G96" s="63"/>
      <c r="H96" s="63"/>
      <c r="I96" s="121"/>
      <c r="J96" s="125"/>
      <c r="K96" s="128"/>
      <c r="N96" s="291">
        <f t="shared" si="2"/>
        <v>0</v>
      </c>
      <c r="O96" s="292">
        <f t="shared" si="3"/>
        <v>0</v>
      </c>
      <c r="P96" s="292">
        <f t="shared" si="4"/>
        <v>0</v>
      </c>
      <c r="Q96" s="293">
        <f t="shared" si="5"/>
        <v>0</v>
      </c>
    </row>
    <row r="97" spans="1:17" x14ac:dyDescent="0.45">
      <c r="A97" s="127"/>
      <c r="B97" s="88" t="s">
        <v>68</v>
      </c>
      <c r="C97" s="86"/>
      <c r="D97" s="86"/>
      <c r="E97" s="123">
        <f>E96/7.8</f>
        <v>83.566153846153838</v>
      </c>
      <c r="F97" s="129" t="s">
        <v>2</v>
      </c>
      <c r="G97" s="133">
        <f>E97</f>
        <v>83.566153846153838</v>
      </c>
      <c r="H97" s="124">
        <f t="shared" ref="H97" si="7">G97/G$80</f>
        <v>0.41325544113251639</v>
      </c>
      <c r="I97" s="121"/>
      <c r="J97" s="122">
        <f t="shared" ref="J97:J101" si="8">H97*(1+I97)</f>
        <v>0.41325544113251639</v>
      </c>
      <c r="K97" s="128">
        <v>3</v>
      </c>
      <c r="N97" s="291">
        <f t="shared" si="2"/>
        <v>0</v>
      </c>
      <c r="O97" s="292">
        <f t="shared" si="3"/>
        <v>0</v>
      </c>
      <c r="P97" s="292">
        <f t="shared" si="4"/>
        <v>0</v>
      </c>
      <c r="Q97" s="293">
        <f t="shared" si="5"/>
        <v>0.41325544113251639</v>
      </c>
    </row>
    <row r="98" spans="1:17" x14ac:dyDescent="0.45">
      <c r="A98" s="127"/>
      <c r="B98" s="88" t="s">
        <v>69</v>
      </c>
      <c r="C98" s="86"/>
      <c r="D98" s="86"/>
      <c r="F98" s="129"/>
      <c r="G98" s="133"/>
      <c r="H98" s="124"/>
      <c r="I98" s="121"/>
      <c r="J98" s="122"/>
      <c r="K98" s="128"/>
      <c r="N98" s="291">
        <f t="shared" si="2"/>
        <v>0</v>
      </c>
      <c r="O98" s="292">
        <f t="shared" si="3"/>
        <v>0</v>
      </c>
      <c r="P98" s="292">
        <f t="shared" si="4"/>
        <v>0</v>
      </c>
      <c r="Q98" s="293">
        <f t="shared" si="5"/>
        <v>0</v>
      </c>
    </row>
    <row r="99" spans="1:17" x14ac:dyDescent="0.45">
      <c r="A99" s="127"/>
      <c r="B99" s="134">
        <v>0.64934999999999998</v>
      </c>
      <c r="C99" s="135" t="s">
        <v>70</v>
      </c>
      <c r="D99" s="136">
        <f>H97</f>
        <v>0.41325544113251639</v>
      </c>
      <c r="E99" s="137" t="s">
        <v>71</v>
      </c>
      <c r="F99" s="138">
        <f>E67</f>
        <v>0.85</v>
      </c>
      <c r="H99" s="124">
        <f>B99*D99*F99</f>
        <v>0.22809530759448957</v>
      </c>
      <c r="I99" s="121">
        <f>(H52+H57)/2</f>
        <v>0.27789999999999998</v>
      </c>
      <c r="J99" s="122">
        <f t="shared" si="8"/>
        <v>0.29148299357499824</v>
      </c>
      <c r="K99" s="128">
        <v>3</v>
      </c>
      <c r="N99" s="291">
        <f t="shared" si="2"/>
        <v>0</v>
      </c>
      <c r="O99" s="292">
        <f t="shared" si="3"/>
        <v>0</v>
      </c>
      <c r="P99" s="292">
        <f t="shared" si="4"/>
        <v>0</v>
      </c>
      <c r="Q99" s="293">
        <f t="shared" si="5"/>
        <v>0.29148299357499824</v>
      </c>
    </row>
    <row r="100" spans="1:17" x14ac:dyDescent="0.45">
      <c r="A100" s="127"/>
      <c r="B100" s="88" t="s">
        <v>72</v>
      </c>
      <c r="C100" s="86"/>
      <c r="D100" s="86"/>
      <c r="F100" s="129"/>
      <c r="G100" s="139"/>
      <c r="H100" s="124"/>
      <c r="I100" s="121"/>
      <c r="J100" s="122"/>
      <c r="K100" s="128"/>
      <c r="N100" s="291">
        <f t="shared" si="2"/>
        <v>0</v>
      </c>
      <c r="O100" s="292">
        <f t="shared" si="3"/>
        <v>0</v>
      </c>
      <c r="P100" s="292">
        <f t="shared" si="4"/>
        <v>0</v>
      </c>
      <c r="Q100" s="293">
        <f t="shared" si="5"/>
        <v>0</v>
      </c>
    </row>
    <row r="101" spans="1:17" x14ac:dyDescent="0.45">
      <c r="A101" s="127"/>
      <c r="B101" s="134">
        <v>0.77922000000000002</v>
      </c>
      <c r="C101" s="135" t="s">
        <v>70</v>
      </c>
      <c r="D101" s="136">
        <f>H97</f>
        <v>0.41325544113251639</v>
      </c>
      <c r="E101" s="137" t="s">
        <v>71</v>
      </c>
      <c r="F101" s="138">
        <f>E68</f>
        <v>0.15000000000000002</v>
      </c>
      <c r="G101" s="139"/>
      <c r="H101" s="132">
        <f>B101*D101*F101</f>
        <v>4.8302535725891917E-2</v>
      </c>
      <c r="I101" s="121">
        <f>I99</f>
        <v>0.27789999999999998</v>
      </c>
      <c r="J101" s="122">
        <f t="shared" si="8"/>
        <v>6.172581040411728E-2</v>
      </c>
      <c r="K101" s="128">
        <v>3</v>
      </c>
      <c r="N101" s="291">
        <f t="shared" si="2"/>
        <v>0</v>
      </c>
      <c r="O101" s="292">
        <f t="shared" si="3"/>
        <v>0</v>
      </c>
      <c r="P101" s="292">
        <f t="shared" si="4"/>
        <v>0</v>
      </c>
      <c r="Q101" s="293">
        <f t="shared" si="5"/>
        <v>6.172581040411728E-2</v>
      </c>
    </row>
    <row r="102" spans="1:17" x14ac:dyDescent="0.45">
      <c r="A102" s="127"/>
      <c r="B102" s="88" t="s">
        <v>73</v>
      </c>
      <c r="C102" s="86"/>
      <c r="D102" s="86"/>
      <c r="E102" s="123"/>
      <c r="F102" s="129"/>
      <c r="G102" s="133"/>
      <c r="H102" s="124">
        <f>H99+H101</f>
        <v>0.27639784332038148</v>
      </c>
      <c r="I102" s="121">
        <v>0.30099999999999999</v>
      </c>
      <c r="J102" s="122">
        <f>-H102*(1+I102)</f>
        <v>-0.35959359415981629</v>
      </c>
      <c r="K102" s="128">
        <v>3</v>
      </c>
      <c r="N102" s="291">
        <f t="shared" si="2"/>
        <v>0</v>
      </c>
      <c r="O102" s="292">
        <f t="shared" si="3"/>
        <v>0</v>
      </c>
      <c r="P102" s="292">
        <f t="shared" si="4"/>
        <v>0</v>
      </c>
      <c r="Q102" s="293">
        <f t="shared" si="5"/>
        <v>-0.35959359415981629</v>
      </c>
    </row>
    <row r="103" spans="1:17" x14ac:dyDescent="0.45">
      <c r="A103" s="127"/>
      <c r="B103" s="114" t="s">
        <v>74</v>
      </c>
      <c r="C103" s="86"/>
      <c r="D103" s="86"/>
      <c r="E103" s="86"/>
      <c r="F103" s="86"/>
      <c r="G103" s="123"/>
      <c r="H103" s="124"/>
      <c r="I103" s="121"/>
      <c r="J103" s="125"/>
      <c r="K103" s="128"/>
      <c r="N103" s="291">
        <f t="shared" si="2"/>
        <v>0</v>
      </c>
      <c r="O103" s="292">
        <f t="shared" si="3"/>
        <v>0</v>
      </c>
      <c r="P103" s="292">
        <f t="shared" si="4"/>
        <v>0</v>
      </c>
      <c r="Q103" s="293">
        <f t="shared" si="5"/>
        <v>0</v>
      </c>
    </row>
    <row r="104" spans="1:17" x14ac:dyDescent="0.45">
      <c r="A104" s="127"/>
      <c r="B104" s="114" t="s">
        <v>85</v>
      </c>
      <c r="C104" s="86"/>
      <c r="D104" s="86"/>
      <c r="E104" s="86"/>
      <c r="F104" s="86"/>
      <c r="G104" s="123"/>
      <c r="H104" s="124"/>
      <c r="I104" s="121"/>
      <c r="J104" s="125"/>
      <c r="K104" s="128"/>
      <c r="N104" s="291">
        <f t="shared" si="2"/>
        <v>0</v>
      </c>
      <c r="O104" s="292">
        <f t="shared" si="3"/>
        <v>0</v>
      </c>
      <c r="P104" s="292">
        <f t="shared" si="4"/>
        <v>0</v>
      </c>
      <c r="Q104" s="293">
        <f t="shared" si="5"/>
        <v>0</v>
      </c>
    </row>
    <row r="105" spans="1:17" x14ac:dyDescent="0.45">
      <c r="A105" s="127"/>
      <c r="B105" s="79" t="s">
        <v>60</v>
      </c>
      <c r="C105" s="79"/>
      <c r="D105" s="79"/>
      <c r="E105" s="130">
        <f>G63</f>
        <v>260.89285714285711</v>
      </c>
      <c r="F105" s="79" t="s">
        <v>2</v>
      </c>
      <c r="G105" s="123"/>
      <c r="H105" s="124"/>
      <c r="I105" s="121"/>
      <c r="J105" s="125"/>
      <c r="K105" s="128"/>
      <c r="N105" s="291">
        <f t="shared" si="2"/>
        <v>0</v>
      </c>
      <c r="O105" s="292">
        <f t="shared" si="3"/>
        <v>0</v>
      </c>
      <c r="P105" s="292">
        <f t="shared" si="4"/>
        <v>0</v>
      </c>
      <c r="Q105" s="293">
        <f t="shared" si="5"/>
        <v>0</v>
      </c>
    </row>
    <row r="106" spans="1:17" x14ac:dyDescent="0.45">
      <c r="A106" s="127"/>
      <c r="B106" s="86" t="s">
        <v>86</v>
      </c>
      <c r="C106" s="86"/>
      <c r="D106" s="86"/>
      <c r="E106" s="123">
        <f>E105/5</f>
        <v>52.178571428571423</v>
      </c>
      <c r="F106" s="86" t="s">
        <v>76</v>
      </c>
      <c r="G106" s="123"/>
      <c r="H106" s="124"/>
      <c r="I106" s="121"/>
      <c r="J106" s="125"/>
      <c r="K106" s="128"/>
      <c r="N106" s="291">
        <f t="shared" si="2"/>
        <v>0</v>
      </c>
      <c r="O106" s="292">
        <f t="shared" si="3"/>
        <v>0</v>
      </c>
      <c r="P106" s="292">
        <f t="shared" si="4"/>
        <v>0</v>
      </c>
      <c r="Q106" s="293">
        <f t="shared" si="5"/>
        <v>0</v>
      </c>
    </row>
    <row r="107" spans="1:17" x14ac:dyDescent="0.45">
      <c r="A107" s="127"/>
      <c r="B107" s="86" t="s">
        <v>64</v>
      </c>
      <c r="C107" s="86"/>
      <c r="D107" s="86"/>
      <c r="E107" s="123">
        <v>1.5</v>
      </c>
      <c r="F107" s="124" t="s">
        <v>65</v>
      </c>
      <c r="G107" s="123"/>
      <c r="H107" s="124"/>
      <c r="I107" s="121"/>
      <c r="J107" s="125"/>
      <c r="K107" s="128"/>
      <c r="N107" s="291">
        <f t="shared" si="2"/>
        <v>0</v>
      </c>
      <c r="O107" s="292">
        <f t="shared" si="3"/>
        <v>0</v>
      </c>
      <c r="P107" s="292">
        <f t="shared" si="4"/>
        <v>0</v>
      </c>
      <c r="Q107" s="293">
        <f t="shared" si="5"/>
        <v>0</v>
      </c>
    </row>
    <row r="108" spans="1:17" x14ac:dyDescent="0.45">
      <c r="A108" s="127"/>
      <c r="B108" s="79" t="s">
        <v>66</v>
      </c>
      <c r="C108" s="79"/>
      <c r="D108" s="79"/>
      <c r="E108" s="130">
        <v>1.2</v>
      </c>
      <c r="F108" s="132"/>
      <c r="G108" s="123"/>
      <c r="H108" s="124"/>
      <c r="I108" s="121"/>
      <c r="J108" s="125"/>
      <c r="K108" s="128"/>
      <c r="N108" s="291">
        <f t="shared" si="2"/>
        <v>0</v>
      </c>
      <c r="O108" s="292">
        <f t="shared" si="3"/>
        <v>0</v>
      </c>
      <c r="P108" s="292">
        <f t="shared" si="4"/>
        <v>0</v>
      </c>
      <c r="Q108" s="293">
        <f t="shared" si="5"/>
        <v>0</v>
      </c>
    </row>
    <row r="109" spans="1:17" x14ac:dyDescent="0.45">
      <c r="A109" s="127"/>
      <c r="B109" s="88" t="s">
        <v>67</v>
      </c>
      <c r="C109" s="86"/>
      <c r="D109" s="86"/>
      <c r="E109" s="123">
        <f>E106*E107*E108</f>
        <v>93.921428571428564</v>
      </c>
      <c r="F109" s="124" t="s">
        <v>65</v>
      </c>
      <c r="G109" s="123"/>
      <c r="H109" s="124"/>
      <c r="I109" s="121"/>
      <c r="J109" s="125"/>
      <c r="K109" s="128"/>
      <c r="N109" s="291">
        <f t="shared" si="2"/>
        <v>0</v>
      </c>
      <c r="O109" s="292">
        <f t="shared" si="3"/>
        <v>0</v>
      </c>
      <c r="P109" s="292">
        <f t="shared" si="4"/>
        <v>0</v>
      </c>
      <c r="Q109" s="293">
        <f t="shared" si="5"/>
        <v>0</v>
      </c>
    </row>
    <row r="110" spans="1:17" x14ac:dyDescent="0.45">
      <c r="A110" s="127"/>
      <c r="B110" s="86" t="s">
        <v>77</v>
      </c>
      <c r="C110" s="86"/>
      <c r="D110" s="86"/>
      <c r="E110" s="123">
        <f>E109/7.8</f>
        <v>12.04120879120879</v>
      </c>
      <c r="F110" s="124" t="s">
        <v>2</v>
      </c>
      <c r="G110" s="133">
        <f>E110</f>
        <v>12.04120879120879</v>
      </c>
      <c r="H110" s="124">
        <f>G110/G$80</f>
        <v>5.9546776078037114E-2</v>
      </c>
      <c r="I110" s="121"/>
      <c r="J110" s="122">
        <f t="shared" ref="J110" si="9">H110*(1+I110)</f>
        <v>5.9546776078037114E-2</v>
      </c>
      <c r="K110" s="128">
        <v>3</v>
      </c>
      <c r="N110" s="291">
        <f t="shared" si="2"/>
        <v>0</v>
      </c>
      <c r="O110" s="292">
        <f t="shared" si="3"/>
        <v>0</v>
      </c>
      <c r="P110" s="292">
        <f t="shared" si="4"/>
        <v>0</v>
      </c>
      <c r="Q110" s="293">
        <f t="shared" si="5"/>
        <v>5.9546776078037114E-2</v>
      </c>
    </row>
    <row r="111" spans="1:17" x14ac:dyDescent="0.45">
      <c r="A111" s="127"/>
      <c r="B111" s="114" t="s">
        <v>87</v>
      </c>
      <c r="C111" s="63"/>
      <c r="D111" s="63"/>
      <c r="E111" s="63"/>
      <c r="F111" s="63"/>
      <c r="G111" s="63"/>
      <c r="H111" s="63"/>
      <c r="I111" s="121"/>
      <c r="J111" s="125"/>
      <c r="K111" s="128"/>
      <c r="N111" s="291">
        <f t="shared" si="2"/>
        <v>0</v>
      </c>
      <c r="O111" s="292">
        <f t="shared" si="3"/>
        <v>0</v>
      </c>
      <c r="P111" s="292">
        <f t="shared" si="4"/>
        <v>0</v>
      </c>
      <c r="Q111" s="293">
        <f t="shared" si="5"/>
        <v>0</v>
      </c>
    </row>
    <row r="112" spans="1:17" x14ac:dyDescent="0.45">
      <c r="A112" s="127"/>
      <c r="B112" s="86" t="s">
        <v>192</v>
      </c>
      <c r="C112" s="86"/>
      <c r="D112" s="86"/>
      <c r="E112" s="123">
        <f>E90/5*(8/12)-8/12*H67/5</f>
        <v>31.352380952380944</v>
      </c>
      <c r="F112" s="86" t="s">
        <v>76</v>
      </c>
      <c r="G112" s="123"/>
      <c r="H112" s="124"/>
      <c r="I112" s="121"/>
      <c r="J112" s="125"/>
      <c r="K112" s="128"/>
      <c r="N112" s="291">
        <f t="shared" si="2"/>
        <v>0</v>
      </c>
      <c r="O112" s="292">
        <f t="shared" si="3"/>
        <v>0</v>
      </c>
      <c r="P112" s="292">
        <f t="shared" si="4"/>
        <v>0</v>
      </c>
      <c r="Q112" s="293">
        <f t="shared" si="5"/>
        <v>0</v>
      </c>
    </row>
    <row r="113" spans="1:38" x14ac:dyDescent="0.45">
      <c r="A113" s="127"/>
      <c r="B113" s="153" t="s">
        <v>194</v>
      </c>
      <c r="C113" s="79"/>
      <c r="D113" s="79"/>
      <c r="E113" s="130">
        <v>1.5</v>
      </c>
      <c r="F113" s="132" t="s">
        <v>65</v>
      </c>
      <c r="G113" s="123"/>
      <c r="H113" s="124"/>
      <c r="I113" s="121"/>
      <c r="J113" s="125"/>
      <c r="K113" s="128"/>
      <c r="N113" s="291">
        <f t="shared" si="2"/>
        <v>0</v>
      </c>
      <c r="O113" s="292">
        <f t="shared" si="3"/>
        <v>0</v>
      </c>
      <c r="P113" s="292">
        <f t="shared" si="4"/>
        <v>0</v>
      </c>
      <c r="Q113" s="293">
        <f t="shared" si="5"/>
        <v>0</v>
      </c>
    </row>
    <row r="114" spans="1:38" x14ac:dyDescent="0.45">
      <c r="A114" s="127"/>
      <c r="B114" s="88" t="s">
        <v>196</v>
      </c>
      <c r="C114" s="86"/>
      <c r="D114" s="86"/>
      <c r="E114" s="123">
        <f>E112*E113</f>
        <v>47.028571428571418</v>
      </c>
      <c r="F114" s="124" t="s">
        <v>65</v>
      </c>
      <c r="G114" s="123"/>
      <c r="H114" s="124"/>
      <c r="I114" s="121"/>
      <c r="J114" s="125"/>
      <c r="K114" s="128"/>
      <c r="N114" s="291"/>
      <c r="O114" s="292"/>
      <c r="P114" s="292"/>
      <c r="Q114" s="293"/>
    </row>
    <row r="115" spans="1:38" x14ac:dyDescent="0.45">
      <c r="A115" s="127"/>
      <c r="B115" s="86" t="s">
        <v>193</v>
      </c>
      <c r="C115" s="86"/>
      <c r="D115" s="86"/>
      <c r="E115" s="123">
        <f>E93-E112</f>
        <v>15.676190476190481</v>
      </c>
      <c r="F115" s="86" t="s">
        <v>76</v>
      </c>
      <c r="G115" s="123"/>
      <c r="H115" s="124"/>
      <c r="I115" s="121"/>
      <c r="J115" s="125"/>
      <c r="K115" s="128"/>
      <c r="N115" s="291"/>
      <c r="O115" s="292"/>
      <c r="P115" s="292"/>
      <c r="Q115" s="293"/>
    </row>
    <row r="116" spans="1:38" x14ac:dyDescent="0.45">
      <c r="A116" s="127"/>
      <c r="B116" s="79" t="s">
        <v>195</v>
      </c>
      <c r="C116" s="79"/>
      <c r="D116" s="79"/>
      <c r="E116" s="130">
        <v>0.4</v>
      </c>
      <c r="F116" s="132" t="s">
        <v>65</v>
      </c>
      <c r="G116" s="123"/>
      <c r="H116" s="124"/>
      <c r="I116" s="121"/>
      <c r="J116" s="125"/>
      <c r="K116" s="128"/>
      <c r="N116" s="291"/>
      <c r="O116" s="292"/>
      <c r="P116" s="292"/>
      <c r="Q116" s="293"/>
    </row>
    <row r="117" spans="1:38" x14ac:dyDescent="0.45">
      <c r="A117" s="127"/>
      <c r="B117" s="88" t="s">
        <v>196</v>
      </c>
      <c r="C117" s="86"/>
      <c r="D117" s="86"/>
      <c r="E117" s="123">
        <f>E115*E116</f>
        <v>6.2704761904761925</v>
      </c>
      <c r="F117" s="124" t="s">
        <v>65</v>
      </c>
      <c r="G117" s="123"/>
      <c r="H117" s="124"/>
      <c r="I117" s="121"/>
      <c r="J117" s="125"/>
      <c r="K117" s="128"/>
      <c r="N117" s="291">
        <f t="shared" si="2"/>
        <v>0</v>
      </c>
      <c r="O117" s="292">
        <f t="shared" si="3"/>
        <v>0</v>
      </c>
      <c r="P117" s="292">
        <f t="shared" si="4"/>
        <v>0</v>
      </c>
      <c r="Q117" s="293">
        <f t="shared" si="5"/>
        <v>0</v>
      </c>
    </row>
    <row r="118" spans="1:38" x14ac:dyDescent="0.45">
      <c r="A118" s="127"/>
      <c r="B118" s="88" t="s">
        <v>67</v>
      </c>
      <c r="C118" s="86"/>
      <c r="D118" s="86"/>
      <c r="E118" s="123">
        <f>E117+E114</f>
        <v>53.299047619047613</v>
      </c>
      <c r="F118" s="124" t="s">
        <v>65</v>
      </c>
      <c r="G118" s="123"/>
      <c r="H118" s="124"/>
      <c r="I118" s="121"/>
      <c r="J118" s="125"/>
      <c r="K118" s="128"/>
      <c r="N118" s="291">
        <f t="shared" si="2"/>
        <v>0</v>
      </c>
      <c r="O118" s="292">
        <f t="shared" si="3"/>
        <v>0</v>
      </c>
      <c r="P118" s="292">
        <f t="shared" si="4"/>
        <v>0</v>
      </c>
      <c r="Q118" s="293">
        <f t="shared" si="5"/>
        <v>0</v>
      </c>
    </row>
    <row r="119" spans="1:38" x14ac:dyDescent="0.45">
      <c r="A119" s="127"/>
      <c r="B119" s="86" t="s">
        <v>77</v>
      </c>
      <c r="C119" s="86"/>
      <c r="D119" s="86"/>
      <c r="E119" s="123">
        <f>E118/7.8</f>
        <v>6.8332112332112329</v>
      </c>
      <c r="F119" s="124" t="s">
        <v>2</v>
      </c>
      <c r="G119" s="133">
        <f>E119</f>
        <v>6.8332112332112329</v>
      </c>
      <c r="H119" s="124">
        <f>G119/G$80</f>
        <v>3.3791931213337081E-2</v>
      </c>
      <c r="I119" s="121"/>
      <c r="J119" s="122">
        <f t="shared" ref="J119" si="10">H119*(1+I119)</f>
        <v>3.3791931213337081E-2</v>
      </c>
      <c r="K119" s="128">
        <v>3</v>
      </c>
      <c r="N119" s="291">
        <f t="shared" si="2"/>
        <v>0</v>
      </c>
      <c r="O119" s="292">
        <f t="shared" si="3"/>
        <v>0</v>
      </c>
      <c r="P119" s="292">
        <f t="shared" si="4"/>
        <v>0</v>
      </c>
      <c r="Q119" s="293">
        <f t="shared" si="5"/>
        <v>3.3791931213337081E-2</v>
      </c>
    </row>
    <row r="120" spans="1:38" x14ac:dyDescent="0.45">
      <c r="A120" s="126" t="s">
        <v>88</v>
      </c>
      <c r="B120" s="113"/>
      <c r="C120" s="113"/>
      <c r="D120" s="113"/>
      <c r="E120" s="113"/>
      <c r="F120" s="113"/>
      <c r="G120" s="113"/>
      <c r="H120" s="113"/>
      <c r="I120" s="149"/>
      <c r="J120" s="150"/>
      <c r="K120" s="151"/>
      <c r="L120" s="152"/>
      <c r="M120" s="152"/>
      <c r="N120" s="291">
        <f t="shared" si="2"/>
        <v>0</v>
      </c>
      <c r="O120" s="292">
        <f t="shared" si="3"/>
        <v>0</v>
      </c>
      <c r="P120" s="292">
        <f t="shared" si="4"/>
        <v>0</v>
      </c>
      <c r="Q120" s="293">
        <f t="shared" si="5"/>
        <v>0</v>
      </c>
      <c r="R120" s="152"/>
      <c r="S120" s="152"/>
      <c r="T120" s="152"/>
      <c r="U120" s="152"/>
      <c r="V120" s="152"/>
      <c r="W120" s="152"/>
      <c r="X120" s="152"/>
      <c r="Y120" s="152"/>
      <c r="Z120" s="152"/>
      <c r="AA120" s="152"/>
      <c r="AB120" s="152"/>
      <c r="AC120" s="152"/>
      <c r="AD120" s="152"/>
      <c r="AE120" s="152"/>
      <c r="AF120" s="152"/>
      <c r="AG120" s="152"/>
      <c r="AH120" s="152"/>
      <c r="AI120" s="152"/>
      <c r="AJ120" s="152"/>
      <c r="AK120" s="152"/>
      <c r="AL120" s="152"/>
    </row>
    <row r="121" spans="1:38" x14ac:dyDescent="0.45">
      <c r="A121" s="127"/>
      <c r="B121" s="153" t="s">
        <v>89</v>
      </c>
      <c r="C121" s="79"/>
      <c r="D121" s="79"/>
      <c r="E121" s="130">
        <f>G63</f>
        <v>260.89285714285711</v>
      </c>
      <c r="F121" s="79" t="s">
        <v>2</v>
      </c>
      <c r="G121" s="123"/>
      <c r="H121" s="124"/>
      <c r="I121" s="121"/>
      <c r="J121" s="125"/>
      <c r="K121" s="128"/>
      <c r="N121" s="291">
        <f t="shared" si="2"/>
        <v>0</v>
      </c>
      <c r="O121" s="292">
        <f t="shared" si="3"/>
        <v>0</v>
      </c>
      <c r="P121" s="292">
        <f t="shared" si="4"/>
        <v>0</v>
      </c>
      <c r="Q121" s="293">
        <f t="shared" si="5"/>
        <v>0</v>
      </c>
    </row>
    <row r="122" spans="1:38" x14ac:dyDescent="0.45">
      <c r="A122" s="127"/>
      <c r="B122" s="86" t="s">
        <v>86</v>
      </c>
      <c r="C122" s="86"/>
      <c r="D122" s="86"/>
      <c r="E122" s="123">
        <f>E121/5</f>
        <v>52.178571428571423</v>
      </c>
      <c r="F122" s="86" t="s">
        <v>76</v>
      </c>
      <c r="G122" s="123"/>
      <c r="H122" s="124"/>
      <c r="I122" s="121"/>
      <c r="J122" s="125"/>
      <c r="K122" s="128"/>
      <c r="N122" s="291">
        <f t="shared" si="2"/>
        <v>0</v>
      </c>
      <c r="O122" s="292">
        <f t="shared" si="3"/>
        <v>0</v>
      </c>
      <c r="P122" s="292">
        <f t="shared" si="4"/>
        <v>0</v>
      </c>
      <c r="Q122" s="293">
        <f t="shared" si="5"/>
        <v>0</v>
      </c>
    </row>
    <row r="123" spans="1:38" x14ac:dyDescent="0.45">
      <c r="A123" s="127"/>
      <c r="B123" s="88" t="s">
        <v>158</v>
      </c>
      <c r="C123" s="86"/>
      <c r="D123" s="86"/>
      <c r="E123" s="123">
        <v>3.26</v>
      </c>
      <c r="F123" s="129" t="s">
        <v>160</v>
      </c>
      <c r="G123" s="123"/>
      <c r="H123" s="124"/>
      <c r="I123" s="121"/>
      <c r="J123" s="125"/>
      <c r="K123" s="128"/>
      <c r="N123" s="291">
        <f t="shared" si="2"/>
        <v>0</v>
      </c>
      <c r="O123" s="292">
        <f t="shared" si="3"/>
        <v>0</v>
      </c>
      <c r="P123" s="292">
        <f t="shared" si="4"/>
        <v>0</v>
      </c>
      <c r="Q123" s="293">
        <f t="shared" si="5"/>
        <v>0</v>
      </c>
    </row>
    <row r="124" spans="1:38" x14ac:dyDescent="0.45">
      <c r="A124" s="127"/>
      <c r="B124" s="79" t="s">
        <v>66</v>
      </c>
      <c r="C124" s="79"/>
      <c r="D124" s="79"/>
      <c r="E124" s="130">
        <v>1</v>
      </c>
      <c r="F124" s="132"/>
      <c r="G124" s="123"/>
      <c r="H124" s="124"/>
      <c r="I124" s="121"/>
      <c r="J124" s="125"/>
      <c r="K124" s="128"/>
      <c r="N124" s="291">
        <f t="shared" si="2"/>
        <v>0</v>
      </c>
      <c r="O124" s="292">
        <f t="shared" si="3"/>
        <v>0</v>
      </c>
      <c r="P124" s="292">
        <f t="shared" si="4"/>
        <v>0</v>
      </c>
      <c r="Q124" s="293">
        <f t="shared" si="5"/>
        <v>0</v>
      </c>
    </row>
    <row r="125" spans="1:38" x14ac:dyDescent="0.45">
      <c r="A125" s="127"/>
      <c r="B125" s="88" t="s">
        <v>91</v>
      </c>
      <c r="C125" s="86"/>
      <c r="D125" s="86"/>
      <c r="E125" s="123">
        <f>E122*E123*E124</f>
        <v>170.10214285714284</v>
      </c>
      <c r="F125" s="124" t="s">
        <v>65</v>
      </c>
      <c r="G125" s="123"/>
      <c r="H125" s="124"/>
      <c r="I125" s="121"/>
      <c r="J125" s="125"/>
      <c r="K125" s="128"/>
      <c r="N125" s="291">
        <f t="shared" si="2"/>
        <v>0</v>
      </c>
      <c r="O125" s="292">
        <f t="shared" si="3"/>
        <v>0</v>
      </c>
      <c r="P125" s="292">
        <f t="shared" si="4"/>
        <v>0</v>
      </c>
      <c r="Q125" s="293">
        <f t="shared" si="5"/>
        <v>0</v>
      </c>
    </row>
    <row r="126" spans="1:38" x14ac:dyDescent="0.45">
      <c r="A126" s="127"/>
      <c r="B126" s="86" t="s">
        <v>77</v>
      </c>
      <c r="C126" s="86"/>
      <c r="D126" s="86"/>
      <c r="E126" s="123">
        <f>E125/7.8</f>
        <v>21.807967032967031</v>
      </c>
      <c r="F126" s="124" t="s">
        <v>2</v>
      </c>
      <c r="G126" s="133">
        <f>E126</f>
        <v>21.807967032967031</v>
      </c>
      <c r="H126" s="124">
        <f>G126/G$80</f>
        <v>0.10784582778577834</v>
      </c>
      <c r="I126" s="121">
        <f>H$57</f>
        <v>0.27539999999999998</v>
      </c>
      <c r="J126" s="122">
        <f t="shared" ref="J126" si="11">H126*(1+I126)</f>
        <v>0.13754656875798169</v>
      </c>
      <c r="K126" s="128">
        <v>1</v>
      </c>
      <c r="N126" s="291">
        <f t="shared" si="2"/>
        <v>0</v>
      </c>
      <c r="O126" s="292">
        <f t="shared" si="3"/>
        <v>0.13754656875798169</v>
      </c>
      <c r="P126" s="292">
        <f t="shared" si="4"/>
        <v>0</v>
      </c>
      <c r="Q126" s="293">
        <f t="shared" si="5"/>
        <v>0</v>
      </c>
    </row>
    <row r="127" spans="1:38" x14ac:dyDescent="0.45">
      <c r="A127" s="126" t="s">
        <v>92</v>
      </c>
      <c r="B127" s="63"/>
      <c r="C127" s="63"/>
      <c r="D127" s="63"/>
      <c r="E127" s="63"/>
      <c r="F127" s="63"/>
      <c r="G127" s="63"/>
      <c r="H127" s="63"/>
      <c r="I127" s="121"/>
      <c r="J127" s="125"/>
      <c r="K127" s="128"/>
      <c r="N127" s="291">
        <f t="shared" si="2"/>
        <v>0</v>
      </c>
      <c r="O127" s="292">
        <f t="shared" si="3"/>
        <v>0</v>
      </c>
      <c r="P127" s="292">
        <f t="shared" si="4"/>
        <v>0</v>
      </c>
      <c r="Q127" s="293">
        <f t="shared" si="5"/>
        <v>0</v>
      </c>
    </row>
    <row r="128" spans="1:38" ht="14.65" thickBot="1" x14ac:dyDescent="0.5">
      <c r="A128" s="156"/>
      <c r="B128" s="157" t="s">
        <v>183</v>
      </c>
      <c r="C128" s="158"/>
      <c r="D128" s="158"/>
      <c r="E128" s="158"/>
      <c r="F128" s="158"/>
      <c r="G128" s="158"/>
      <c r="H128" s="158"/>
      <c r="I128" s="159"/>
      <c r="J128" s="272">
        <v>0.02</v>
      </c>
      <c r="K128" s="322">
        <v>0</v>
      </c>
      <c r="N128" s="291">
        <f t="shared" si="2"/>
        <v>0.02</v>
      </c>
      <c r="O128" s="292">
        <f t="shared" si="3"/>
        <v>0</v>
      </c>
      <c r="P128" s="292">
        <f t="shared" si="4"/>
        <v>0</v>
      </c>
      <c r="Q128" s="293">
        <f t="shared" si="5"/>
        <v>0</v>
      </c>
    </row>
    <row r="129" spans="1:38" x14ac:dyDescent="0.45">
      <c r="A129" s="127" t="s">
        <v>97</v>
      </c>
      <c r="B129" s="63"/>
      <c r="C129" s="63"/>
      <c r="D129" s="63"/>
      <c r="E129" s="63"/>
      <c r="F129" s="63"/>
      <c r="G129" s="63"/>
      <c r="H129" s="63"/>
      <c r="I129" s="121"/>
      <c r="J129" s="122">
        <f>SUM(J80:J128)</f>
        <v>2.1466562449100373</v>
      </c>
      <c r="K129" s="128"/>
      <c r="N129" s="294">
        <f>SUM(N83:N128)</f>
        <v>0.22850031790886613</v>
      </c>
      <c r="O129" s="295">
        <f>SUM(O83:O128)</f>
        <v>0.13754656875798169</v>
      </c>
      <c r="P129" s="295">
        <f>SUM(P83:P128)</f>
        <v>0</v>
      </c>
      <c r="Q129" s="296">
        <f>SUM(Q83:Q128)</f>
        <v>0.50020935824318979</v>
      </c>
    </row>
    <row r="130" spans="1:38" x14ac:dyDescent="0.45">
      <c r="A130" s="127" t="s">
        <v>98</v>
      </c>
      <c r="B130" s="63"/>
      <c r="C130" s="63"/>
      <c r="D130" s="63"/>
      <c r="E130" s="63"/>
      <c r="F130" s="63"/>
      <c r="G130" s="63"/>
      <c r="H130" s="63"/>
      <c r="I130" s="121"/>
      <c r="J130" s="122">
        <f>-100%</f>
        <v>-1</v>
      </c>
      <c r="K130" s="128"/>
    </row>
    <row r="131" spans="1:38" ht="14.65" thickBot="1" x14ac:dyDescent="0.5">
      <c r="A131" s="127" t="s">
        <v>99</v>
      </c>
      <c r="B131" s="158"/>
      <c r="C131" s="158"/>
      <c r="D131" s="158"/>
      <c r="E131" s="158"/>
      <c r="F131" s="158"/>
      <c r="G131" s="158"/>
      <c r="H131" s="158"/>
      <c r="I131" s="159"/>
      <c r="J131" s="160">
        <f>-H52</f>
        <v>-0.28039999999999998</v>
      </c>
      <c r="K131" s="128"/>
    </row>
    <row r="132" spans="1:38" x14ac:dyDescent="0.45">
      <c r="A132" s="70" t="s">
        <v>100</v>
      </c>
      <c r="B132" s="66"/>
      <c r="C132" s="66"/>
      <c r="D132" s="66"/>
      <c r="E132" s="66"/>
      <c r="F132" s="66"/>
      <c r="G132" s="66"/>
      <c r="H132" s="66"/>
      <c r="I132" s="161"/>
      <c r="J132" s="162">
        <f>SUM(J129:J131)</f>
        <v>0.86625624491003728</v>
      </c>
      <c r="K132" s="163"/>
    </row>
    <row r="133" spans="1:38" x14ac:dyDescent="0.45">
      <c r="A133" s="736"/>
      <c r="B133" s="736"/>
      <c r="C133" s="736"/>
      <c r="D133" s="736"/>
      <c r="E133" s="736"/>
      <c r="F133" s="736"/>
      <c r="G133" s="736"/>
      <c r="H133" s="736"/>
      <c r="I133" s="736"/>
      <c r="J133" s="736"/>
      <c r="K133" s="164"/>
    </row>
    <row r="134" spans="1:38" x14ac:dyDescent="0.45">
      <c r="A134" s="795" t="s">
        <v>189</v>
      </c>
      <c r="B134" s="796"/>
      <c r="C134" s="796"/>
      <c r="D134" s="796"/>
      <c r="E134" s="796"/>
      <c r="F134" s="796"/>
      <c r="G134" s="796"/>
      <c r="H134" s="796"/>
      <c r="I134" s="796"/>
      <c r="J134" s="797"/>
      <c r="K134" s="164"/>
    </row>
    <row r="135" spans="1:38" x14ac:dyDescent="0.45">
      <c r="A135" s="711" t="s">
        <v>102</v>
      </c>
      <c r="B135" s="640"/>
      <c r="C135" s="640"/>
      <c r="D135" s="640"/>
      <c r="E135" s="640"/>
      <c r="F135" s="640"/>
      <c r="G135" s="640"/>
      <c r="H135" s="641"/>
      <c r="I135" s="658" t="s">
        <v>103</v>
      </c>
      <c r="J135" s="658" t="s">
        <v>104</v>
      </c>
      <c r="K135" s="164"/>
    </row>
    <row r="136" spans="1:38" ht="14.65" thickBot="1" x14ac:dyDescent="0.5">
      <c r="A136" s="798"/>
      <c r="B136" s="643"/>
      <c r="C136" s="643"/>
      <c r="D136" s="643"/>
      <c r="E136" s="643"/>
      <c r="F136" s="643"/>
      <c r="G136" s="643"/>
      <c r="H136" s="644"/>
      <c r="I136" s="659"/>
      <c r="J136" s="659"/>
      <c r="K136" s="164"/>
      <c r="M136" s="164"/>
      <c r="N136" s="164"/>
      <c r="O136" s="164"/>
      <c r="P136" s="164"/>
      <c r="Q136" s="164"/>
      <c r="R136" s="164"/>
      <c r="S136" s="164"/>
      <c r="T136" s="164"/>
      <c r="U136" s="164"/>
      <c r="V136" s="164"/>
      <c r="W136" s="164"/>
      <c r="X136" s="164"/>
      <c r="Y136" s="164"/>
      <c r="Z136" s="164"/>
      <c r="AA136" s="164"/>
      <c r="AB136" s="164"/>
      <c r="AC136" s="164"/>
      <c r="AD136" s="164"/>
      <c r="AE136" s="164"/>
      <c r="AF136" s="164"/>
      <c r="AG136" s="164"/>
      <c r="AH136" s="164"/>
      <c r="AI136" s="164"/>
      <c r="AJ136" s="164"/>
      <c r="AK136" s="164"/>
      <c r="AL136" s="164"/>
    </row>
    <row r="137" spans="1:38" x14ac:dyDescent="0.45">
      <c r="A137" s="165" t="s">
        <v>105</v>
      </c>
      <c r="I137" s="166" t="s">
        <v>106</v>
      </c>
      <c r="J137" s="167">
        <f>N129</f>
        <v>0.22850031790886613</v>
      </c>
      <c r="K137" s="164"/>
      <c r="M137" s="164"/>
      <c r="N137" s="164"/>
      <c r="O137" s="164"/>
      <c r="P137" s="164"/>
      <c r="Q137" s="164"/>
      <c r="R137" s="164"/>
      <c r="S137" s="164"/>
      <c r="T137" s="164"/>
      <c r="U137" s="164"/>
      <c r="V137" s="164"/>
      <c r="W137" s="164"/>
      <c r="X137" s="164"/>
      <c r="Y137" s="164"/>
      <c r="Z137" s="164"/>
      <c r="AA137" s="164"/>
      <c r="AB137" s="164"/>
      <c r="AC137" s="164"/>
      <c r="AD137" s="164"/>
      <c r="AE137" s="164"/>
      <c r="AF137" s="164"/>
      <c r="AG137" s="164"/>
      <c r="AH137" s="164"/>
      <c r="AI137" s="164"/>
      <c r="AJ137" s="164"/>
      <c r="AK137" s="164"/>
      <c r="AL137" s="164"/>
    </row>
    <row r="138" spans="1:38" x14ac:dyDescent="0.45">
      <c r="A138" s="165" t="s">
        <v>107</v>
      </c>
      <c r="I138" s="166" t="s">
        <v>108</v>
      </c>
      <c r="J138" s="167">
        <f>O129</f>
        <v>0.13754656875798169</v>
      </c>
      <c r="K138" s="164"/>
      <c r="M138" s="164"/>
      <c r="N138" s="164"/>
      <c r="O138" s="164"/>
      <c r="P138" s="164"/>
      <c r="Q138" s="164"/>
      <c r="R138" s="164"/>
      <c r="S138" s="164"/>
      <c r="T138" s="164"/>
      <c r="U138" s="164"/>
      <c r="V138" s="164"/>
      <c r="W138" s="164"/>
      <c r="X138" s="164"/>
      <c r="Y138" s="164"/>
      <c r="Z138" s="164"/>
      <c r="AA138" s="164"/>
      <c r="AB138" s="164"/>
      <c r="AC138" s="164"/>
      <c r="AD138" s="164"/>
      <c r="AE138" s="164"/>
      <c r="AF138" s="164"/>
      <c r="AG138" s="164"/>
      <c r="AH138" s="164"/>
      <c r="AI138" s="164"/>
      <c r="AJ138" s="164"/>
      <c r="AK138" s="164"/>
      <c r="AL138" s="164"/>
    </row>
    <row r="139" spans="1:38" x14ac:dyDescent="0.45">
      <c r="A139" s="165" t="s">
        <v>109</v>
      </c>
      <c r="I139" s="166" t="s">
        <v>110</v>
      </c>
      <c r="J139" s="167">
        <f>P129</f>
        <v>0</v>
      </c>
      <c r="K139" s="164"/>
      <c r="M139" s="164"/>
      <c r="N139" s="164"/>
      <c r="O139" s="164"/>
      <c r="P139" s="164"/>
      <c r="Q139" s="164"/>
      <c r="R139" s="164"/>
      <c r="S139" s="164"/>
      <c r="T139" s="164"/>
      <c r="U139" s="164"/>
      <c r="V139" s="164"/>
      <c r="W139" s="164"/>
      <c r="X139" s="164"/>
      <c r="Y139" s="164"/>
      <c r="Z139" s="164"/>
      <c r="AA139" s="164"/>
      <c r="AB139" s="164"/>
      <c r="AC139" s="164"/>
      <c r="AD139" s="164"/>
      <c r="AE139" s="164"/>
      <c r="AF139" s="164"/>
      <c r="AG139" s="164"/>
      <c r="AH139" s="164"/>
      <c r="AI139" s="164"/>
      <c r="AJ139" s="164"/>
      <c r="AK139" s="164"/>
      <c r="AL139" s="164"/>
    </row>
    <row r="140" spans="1:38" ht="14.65" thickBot="1" x14ac:dyDescent="0.5">
      <c r="A140" s="168" t="s">
        <v>111</v>
      </c>
      <c r="B140" s="169"/>
      <c r="C140" s="169"/>
      <c r="D140" s="169"/>
      <c r="E140" s="169"/>
      <c r="F140" s="169"/>
      <c r="G140" s="169"/>
      <c r="H140" s="169"/>
      <c r="I140" s="170" t="s">
        <v>112</v>
      </c>
      <c r="J140" s="171">
        <f>Q129</f>
        <v>0.50020935824318979</v>
      </c>
      <c r="K140" s="164"/>
      <c r="M140" s="164"/>
      <c r="N140" s="164"/>
      <c r="O140" s="164"/>
      <c r="P140" s="164"/>
      <c r="Q140" s="164"/>
      <c r="R140" s="164"/>
      <c r="S140" s="164"/>
      <c r="T140" s="164"/>
      <c r="U140" s="164"/>
      <c r="V140" s="164"/>
      <c r="W140" s="164"/>
      <c r="X140" s="164"/>
      <c r="Y140" s="164"/>
      <c r="Z140" s="164"/>
      <c r="AA140" s="164"/>
      <c r="AB140" s="164"/>
      <c r="AC140" s="164"/>
      <c r="AD140" s="164"/>
      <c r="AE140" s="164"/>
      <c r="AF140" s="164"/>
      <c r="AG140" s="164"/>
      <c r="AH140" s="164"/>
      <c r="AI140" s="164"/>
      <c r="AJ140" s="164"/>
      <c r="AK140" s="164"/>
      <c r="AL140" s="164"/>
    </row>
    <row r="141" spans="1:38" x14ac:dyDescent="0.45">
      <c r="A141" s="172" t="s">
        <v>22</v>
      </c>
      <c r="B141" s="173"/>
      <c r="C141" s="173"/>
      <c r="D141" s="173"/>
      <c r="E141" s="173"/>
      <c r="F141" s="173"/>
      <c r="G141" s="173"/>
      <c r="H141" s="173"/>
      <c r="I141" s="173"/>
      <c r="J141" s="174">
        <f>SUM(J137:J140)</f>
        <v>0.86625624491003761</v>
      </c>
      <c r="K141" s="164"/>
      <c r="M141" s="164"/>
      <c r="N141" s="164"/>
      <c r="O141" s="164"/>
      <c r="P141" s="164"/>
      <c r="Q141" s="164"/>
      <c r="R141" s="164"/>
      <c r="S141" s="164"/>
      <c r="T141" s="164"/>
      <c r="U141" s="164"/>
      <c r="V141" s="164"/>
      <c r="W141" s="164"/>
      <c r="X141" s="164"/>
      <c r="Y141" s="164"/>
      <c r="Z141" s="164"/>
      <c r="AA141" s="164"/>
      <c r="AB141" s="164"/>
      <c r="AC141" s="164"/>
      <c r="AD141" s="164"/>
      <c r="AE141" s="164"/>
      <c r="AF141" s="164"/>
      <c r="AG141" s="164"/>
      <c r="AH141" s="164"/>
      <c r="AI141" s="164"/>
      <c r="AJ141" s="164"/>
      <c r="AK141" s="164"/>
      <c r="AL141" s="164"/>
    </row>
    <row r="142" spans="1:38" x14ac:dyDescent="0.45">
      <c r="K142" s="164"/>
    </row>
    <row r="143" spans="1:38" ht="18" x14ac:dyDescent="0.55000000000000004">
      <c r="A143" s="790" t="s">
        <v>140</v>
      </c>
      <c r="B143" s="791"/>
      <c r="C143" s="791"/>
      <c r="D143" s="791"/>
      <c r="E143" s="791"/>
      <c r="F143" s="791"/>
      <c r="G143" s="791"/>
      <c r="H143" s="791"/>
      <c r="I143" s="791"/>
      <c r="J143" s="792"/>
      <c r="K143" s="164"/>
    </row>
    <row r="144" spans="1:38" x14ac:dyDescent="0.45">
      <c r="A144" s="36" t="s">
        <v>24</v>
      </c>
      <c r="B144" s="37"/>
      <c r="C144" s="37"/>
      <c r="D144" s="37"/>
      <c r="E144" s="37"/>
      <c r="F144" s="37"/>
      <c r="G144" s="37"/>
      <c r="H144" s="37"/>
      <c r="I144" s="37"/>
      <c r="J144" s="38"/>
      <c r="K144" s="164"/>
      <c r="M144" s="164"/>
      <c r="N144" s="164"/>
      <c r="O144" s="164"/>
      <c r="P144" s="164"/>
      <c r="Q144" s="164"/>
      <c r="R144" s="164"/>
      <c r="S144" s="164"/>
      <c r="T144" s="164"/>
      <c r="U144" s="164"/>
      <c r="V144" s="164"/>
      <c r="W144" s="164"/>
      <c r="X144" s="164"/>
      <c r="Y144" s="164"/>
      <c r="Z144" s="164"/>
      <c r="AA144" s="164"/>
      <c r="AB144" s="164"/>
      <c r="AC144" s="164"/>
      <c r="AD144" s="164"/>
      <c r="AE144" s="164"/>
      <c r="AF144" s="164"/>
      <c r="AG144" s="164"/>
      <c r="AH144" s="164"/>
      <c r="AI144" s="164"/>
      <c r="AJ144" s="164"/>
      <c r="AK144" s="164"/>
      <c r="AL144" s="164"/>
    </row>
    <row r="145" spans="1:38" ht="16.5" x14ac:dyDescent="0.5">
      <c r="A145" s="39" t="s">
        <v>25</v>
      </c>
      <c r="B145" s="40"/>
      <c r="C145" s="40"/>
      <c r="D145" s="232">
        <v>39</v>
      </c>
      <c r="E145" s="41" t="s">
        <v>26</v>
      </c>
      <c r="F145" s="175" t="s">
        <v>113</v>
      </c>
      <c r="G145" s="40"/>
      <c r="H145" s="40"/>
      <c r="I145" s="230">
        <v>10</v>
      </c>
      <c r="J145" s="41" t="s">
        <v>256</v>
      </c>
      <c r="K145" s="164"/>
      <c r="M145" s="164"/>
      <c r="N145" s="164"/>
      <c r="O145" s="164"/>
      <c r="P145" s="164"/>
      <c r="Q145" s="164"/>
      <c r="R145" s="164"/>
      <c r="S145" s="164"/>
      <c r="T145" s="164"/>
      <c r="U145" s="164"/>
      <c r="V145" s="164"/>
      <c r="W145" s="164"/>
      <c r="X145" s="164"/>
      <c r="Y145" s="164"/>
      <c r="Z145" s="164"/>
      <c r="AA145" s="164"/>
      <c r="AB145" s="164"/>
      <c r="AC145" s="164"/>
      <c r="AD145" s="164"/>
      <c r="AE145" s="164"/>
      <c r="AF145" s="164"/>
      <c r="AG145" s="164"/>
      <c r="AH145" s="164"/>
      <c r="AI145" s="164"/>
      <c r="AJ145" s="164"/>
      <c r="AK145" s="164"/>
      <c r="AL145" s="164"/>
    </row>
    <row r="146" spans="1:38" ht="16.5" x14ac:dyDescent="0.5">
      <c r="A146" s="42" t="s">
        <v>155</v>
      </c>
      <c r="B146" s="43"/>
      <c r="C146" s="43"/>
      <c r="D146" s="233">
        <v>40</v>
      </c>
      <c r="E146" s="44" t="s">
        <v>26</v>
      </c>
      <c r="F146" s="176" t="s">
        <v>114</v>
      </c>
      <c r="G146" s="43"/>
      <c r="H146" s="43"/>
      <c r="I146" s="231">
        <v>12</v>
      </c>
      <c r="J146" s="44" t="s">
        <v>257</v>
      </c>
      <c r="K146" s="164"/>
      <c r="M146" s="164"/>
      <c r="N146" s="164"/>
      <c r="O146" s="164"/>
      <c r="P146" s="164"/>
      <c r="Q146" s="164"/>
      <c r="R146" s="164"/>
      <c r="S146" s="164"/>
      <c r="T146" s="164"/>
      <c r="U146" s="164"/>
      <c r="V146" s="164"/>
      <c r="W146" s="164"/>
      <c r="X146" s="164"/>
      <c r="Y146" s="164"/>
      <c r="Z146" s="164"/>
      <c r="AA146" s="164"/>
      <c r="AB146" s="164"/>
      <c r="AC146" s="164"/>
      <c r="AD146" s="164"/>
      <c r="AE146" s="164"/>
      <c r="AF146" s="164"/>
      <c r="AG146" s="164"/>
      <c r="AH146" s="164"/>
      <c r="AI146" s="164"/>
      <c r="AJ146" s="164"/>
      <c r="AK146" s="164"/>
      <c r="AL146" s="164"/>
    </row>
    <row r="147" spans="1:38" x14ac:dyDescent="0.45">
      <c r="A147" s="42" t="s">
        <v>29</v>
      </c>
      <c r="B147" s="43"/>
      <c r="C147" s="43"/>
      <c r="D147" s="46">
        <f>D145/D146</f>
        <v>0.97499999999999998</v>
      </c>
      <c r="E147" s="44"/>
      <c r="F147" s="42" t="s">
        <v>30</v>
      </c>
      <c r="G147" s="43"/>
      <c r="H147" s="43"/>
      <c r="I147" s="46">
        <f>I145/I146</f>
        <v>0.83333333333333337</v>
      </c>
      <c r="J147" s="44"/>
      <c r="K147" s="164"/>
      <c r="M147" s="164"/>
      <c r="N147" s="164"/>
      <c r="O147" s="164"/>
      <c r="P147" s="164"/>
      <c r="Q147" s="164"/>
      <c r="R147" s="164"/>
      <c r="S147" s="164"/>
      <c r="T147" s="164"/>
      <c r="U147" s="164"/>
      <c r="V147" s="164"/>
      <c r="W147" s="164"/>
      <c r="X147" s="164"/>
      <c r="Y147" s="164"/>
      <c r="Z147" s="164"/>
      <c r="AA147" s="164"/>
      <c r="AB147" s="164"/>
      <c r="AC147" s="164"/>
      <c r="AD147" s="164"/>
      <c r="AE147" s="164"/>
      <c r="AF147" s="164"/>
      <c r="AG147" s="164"/>
      <c r="AH147" s="164"/>
      <c r="AI147" s="164"/>
      <c r="AJ147" s="164"/>
      <c r="AK147" s="164"/>
      <c r="AL147" s="164"/>
    </row>
    <row r="148" spans="1:38" x14ac:dyDescent="0.45">
      <c r="K148" s="164"/>
    </row>
    <row r="149" spans="1:38" x14ac:dyDescent="0.45">
      <c r="A149" s="653"/>
      <c r="B149" s="654"/>
      <c r="C149" s="655"/>
      <c r="D149" s="47" t="s">
        <v>31</v>
      </c>
      <c r="E149" s="47" t="s">
        <v>32</v>
      </c>
      <c r="F149" s="47" t="s">
        <v>33</v>
      </c>
      <c r="G149" s="47" t="s">
        <v>34</v>
      </c>
      <c r="H149" s="48" t="s">
        <v>22</v>
      </c>
      <c r="K149" s="164"/>
      <c r="M149" s="164"/>
      <c r="N149" s="164"/>
      <c r="O149" s="164"/>
      <c r="P149" s="164"/>
      <c r="Q149" s="164"/>
      <c r="R149" s="164"/>
      <c r="S149" s="164"/>
      <c r="T149" s="164"/>
      <c r="U149" s="164"/>
      <c r="V149" s="164"/>
      <c r="W149" s="164"/>
      <c r="X149" s="164"/>
      <c r="Y149" s="164"/>
      <c r="Z149" s="164"/>
      <c r="AA149" s="164"/>
      <c r="AB149" s="164"/>
      <c r="AC149" s="164"/>
      <c r="AD149" s="164"/>
      <c r="AE149" s="164"/>
      <c r="AF149" s="164"/>
      <c r="AG149" s="164"/>
      <c r="AH149" s="164"/>
      <c r="AI149" s="164"/>
      <c r="AJ149" s="164"/>
      <c r="AK149" s="164"/>
      <c r="AL149" s="164"/>
    </row>
    <row r="150" spans="1:38" x14ac:dyDescent="0.45">
      <c r="A150" s="633" t="s">
        <v>35</v>
      </c>
      <c r="B150" s="634"/>
      <c r="C150" s="635"/>
      <c r="D150" s="49">
        <f>J137</f>
        <v>0.22850031790886613</v>
      </c>
      <c r="E150" s="49">
        <f>J138</f>
        <v>0.13754656875798169</v>
      </c>
      <c r="F150" s="49">
        <f>J139</f>
        <v>0</v>
      </c>
      <c r="G150" s="49">
        <f>J140</f>
        <v>0.50020935824318979</v>
      </c>
      <c r="H150" s="50">
        <f>SUM(D150:G150)</f>
        <v>0.86625624491003761</v>
      </c>
      <c r="K150" s="164"/>
      <c r="M150" s="164"/>
      <c r="N150" s="164"/>
      <c r="O150" s="164"/>
      <c r="P150" s="164"/>
      <c r="Q150" s="164"/>
      <c r="R150" s="164"/>
      <c r="S150" s="164"/>
      <c r="T150" s="164"/>
      <c r="U150" s="164"/>
      <c r="V150" s="164"/>
      <c r="W150" s="164"/>
      <c r="X150" s="164"/>
      <c r="Y150" s="164"/>
      <c r="Z150" s="164"/>
      <c r="AA150" s="164"/>
      <c r="AB150" s="164"/>
      <c r="AC150" s="164"/>
      <c r="AD150" s="164"/>
      <c r="AE150" s="164"/>
      <c r="AF150" s="164"/>
      <c r="AG150" s="164"/>
      <c r="AH150" s="164"/>
      <c r="AI150" s="164"/>
      <c r="AJ150" s="164"/>
      <c r="AK150" s="164"/>
      <c r="AL150" s="164"/>
    </row>
    <row r="151" spans="1:38" x14ac:dyDescent="0.45">
      <c r="A151" s="694" t="s">
        <v>36</v>
      </c>
      <c r="B151" s="695"/>
      <c r="C151" s="696"/>
      <c r="D151" s="51"/>
      <c r="E151" s="52">
        <f>D147</f>
        <v>0.97499999999999998</v>
      </c>
      <c r="F151" s="51"/>
      <c r="G151" s="52">
        <f>D147</f>
        <v>0.97499999999999998</v>
      </c>
      <c r="H151" s="51"/>
      <c r="K151" s="164"/>
      <c r="M151" s="164"/>
      <c r="N151" s="164"/>
      <c r="O151" s="164"/>
      <c r="P151" s="164"/>
      <c r="Q151" s="164"/>
      <c r="R151" s="164"/>
      <c r="S151" s="164"/>
      <c r="T151" s="164"/>
      <c r="U151" s="164"/>
      <c r="V151" s="164"/>
      <c r="W151" s="164"/>
      <c r="X151" s="164"/>
      <c r="Y151" s="164"/>
      <c r="Z151" s="164"/>
      <c r="AA151" s="164"/>
      <c r="AB151" s="164"/>
      <c r="AC151" s="164"/>
      <c r="AD151" s="164"/>
      <c r="AE151" s="164"/>
      <c r="AF151" s="164"/>
      <c r="AG151" s="164"/>
      <c r="AH151" s="164"/>
      <c r="AI151" s="164"/>
      <c r="AJ151" s="164"/>
      <c r="AK151" s="164"/>
      <c r="AL151" s="164"/>
    </row>
    <row r="152" spans="1:38" ht="14.65" thickBot="1" x14ac:dyDescent="0.5">
      <c r="A152" s="697" t="s">
        <v>37</v>
      </c>
      <c r="B152" s="698"/>
      <c r="C152" s="699"/>
      <c r="D152" s="53"/>
      <c r="E152" s="53"/>
      <c r="F152" s="54">
        <f>I147</f>
        <v>0.83333333333333337</v>
      </c>
      <c r="G152" s="54">
        <f>I147</f>
        <v>0.83333333333333337</v>
      </c>
      <c r="H152" s="53"/>
      <c r="K152" s="164"/>
    </row>
    <row r="153" spans="1:38" x14ac:dyDescent="0.45">
      <c r="A153" s="700" t="s">
        <v>38</v>
      </c>
      <c r="B153" s="701"/>
      <c r="C153" s="702"/>
      <c r="D153" s="55">
        <f>D150</f>
        <v>0.22850031790886613</v>
      </c>
      <c r="E153" s="55">
        <f>E150*E151</f>
        <v>0.13410790453903215</v>
      </c>
      <c r="F153" s="55">
        <f>F150*F152</f>
        <v>0</v>
      </c>
      <c r="G153" s="55">
        <f>G150*G151*G152</f>
        <v>0.40642010357259167</v>
      </c>
      <c r="H153" s="56">
        <f>SUM(D153:G153)</f>
        <v>0.76902832602048998</v>
      </c>
      <c r="K153" s="164"/>
    </row>
    <row r="154" spans="1:38" x14ac:dyDescent="0.45">
      <c r="A154" s="57" t="s">
        <v>39</v>
      </c>
      <c r="B154" s="58"/>
      <c r="C154" s="58"/>
      <c r="D154" s="59"/>
      <c r="E154" s="60"/>
      <c r="F154" s="59"/>
      <c r="G154" s="59"/>
      <c r="H154" s="61">
        <f>SUM(H153:H153)</f>
        <v>0.76902832602048998</v>
      </c>
      <c r="K154" s="164"/>
    </row>
    <row r="155" spans="1:38" x14ac:dyDescent="0.45">
      <c r="A155" s="708"/>
      <c r="B155" s="708"/>
      <c r="C155" s="708"/>
      <c r="D155" s="708"/>
      <c r="E155" s="708"/>
      <c r="F155" s="708"/>
      <c r="G155" s="708"/>
      <c r="H155" s="708"/>
      <c r="K155" s="164"/>
    </row>
    <row r="156" spans="1:38" x14ac:dyDescent="0.45">
      <c r="A156" s="673" t="s">
        <v>203</v>
      </c>
      <c r="B156" s="674"/>
      <c r="C156" s="674"/>
      <c r="D156" s="674"/>
      <c r="E156" s="674"/>
      <c r="F156" s="674"/>
      <c r="G156" s="674"/>
      <c r="H156" s="674"/>
      <c r="I156" s="675"/>
      <c r="K156" s="164"/>
    </row>
    <row r="157" spans="1:38" x14ac:dyDescent="0.45">
      <c r="A157" s="676"/>
      <c r="B157" s="677"/>
      <c r="C157" s="677"/>
      <c r="D157" s="677"/>
      <c r="E157" s="677"/>
      <c r="F157" s="677"/>
      <c r="G157" s="677"/>
      <c r="H157" s="677"/>
      <c r="I157" s="678"/>
      <c r="K157" s="164"/>
    </row>
    <row r="158" spans="1:38" x14ac:dyDescent="0.45">
      <c r="A158" s="676"/>
      <c r="B158" s="677"/>
      <c r="C158" s="677"/>
      <c r="D158" s="677"/>
      <c r="E158" s="677"/>
      <c r="F158" s="677"/>
      <c r="G158" s="677"/>
      <c r="H158" s="677"/>
      <c r="I158" s="678"/>
      <c r="K158" s="164"/>
    </row>
    <row r="159" spans="1:38" x14ac:dyDescent="0.45">
      <c r="A159" s="676"/>
      <c r="B159" s="677"/>
      <c r="C159" s="677"/>
      <c r="D159" s="677"/>
      <c r="E159" s="677"/>
      <c r="F159" s="677"/>
      <c r="G159" s="677"/>
      <c r="H159" s="677"/>
      <c r="I159" s="678"/>
      <c r="K159" s="164"/>
    </row>
    <row r="160" spans="1:38" x14ac:dyDescent="0.45">
      <c r="A160" s="676"/>
      <c r="B160" s="677"/>
      <c r="C160" s="677"/>
      <c r="D160" s="677"/>
      <c r="E160" s="677"/>
      <c r="F160" s="677"/>
      <c r="G160" s="677"/>
      <c r="H160" s="677"/>
      <c r="I160" s="678"/>
      <c r="K160" s="164"/>
    </row>
    <row r="161" spans="1:11" x14ac:dyDescent="0.45">
      <c r="A161" s="676"/>
      <c r="B161" s="677"/>
      <c r="C161" s="677"/>
      <c r="D161" s="677"/>
      <c r="E161" s="677"/>
      <c r="F161" s="677"/>
      <c r="G161" s="677"/>
      <c r="H161" s="677"/>
      <c r="I161" s="678"/>
      <c r="K161" s="164"/>
    </row>
    <row r="162" spans="1:11" x14ac:dyDescent="0.45">
      <c r="A162" s="676"/>
      <c r="B162" s="677"/>
      <c r="C162" s="677"/>
      <c r="D162" s="677"/>
      <c r="E162" s="677"/>
      <c r="F162" s="677"/>
      <c r="G162" s="677"/>
      <c r="H162" s="677"/>
      <c r="I162" s="678"/>
      <c r="K162" s="164"/>
    </row>
    <row r="163" spans="1:11" x14ac:dyDescent="0.45">
      <c r="A163" s="676"/>
      <c r="B163" s="677"/>
      <c r="C163" s="677"/>
      <c r="D163" s="677"/>
      <c r="E163" s="677"/>
      <c r="F163" s="677"/>
      <c r="G163" s="677"/>
      <c r="H163" s="677"/>
      <c r="I163" s="678"/>
      <c r="K163" s="164"/>
    </row>
    <row r="164" spans="1:11" ht="18" x14ac:dyDescent="0.55000000000000004">
      <c r="A164" s="533" t="s">
        <v>202</v>
      </c>
      <c r="B164" s="714"/>
      <c r="C164" s="714"/>
      <c r="D164" s="714"/>
      <c r="E164" s="714"/>
      <c r="F164" s="714"/>
      <c r="G164" s="714"/>
      <c r="H164" s="714"/>
      <c r="I164" s="715"/>
      <c r="K164" s="164"/>
    </row>
    <row r="165" spans="1:11" x14ac:dyDescent="0.45">
      <c r="K165" s="164"/>
    </row>
    <row r="166" spans="1:11" x14ac:dyDescent="0.45">
      <c r="K166" s="164"/>
    </row>
    <row r="167" spans="1:11" x14ac:dyDescent="0.45">
      <c r="A167" s="40"/>
      <c r="B167" s="40"/>
      <c r="C167" s="40"/>
      <c r="D167" s="40"/>
      <c r="E167" s="40"/>
      <c r="F167" s="509" t="s">
        <v>282</v>
      </c>
      <c r="G167" s="509"/>
      <c r="H167" s="509"/>
      <c r="I167" s="509"/>
      <c r="J167" s="510"/>
      <c r="K167" s="164"/>
    </row>
    <row r="168" spans="1:11" x14ac:dyDescent="0.45">
      <c r="F168" s="511"/>
      <c r="G168" s="511"/>
      <c r="H168" s="511"/>
      <c r="I168" s="511"/>
      <c r="J168" s="512"/>
      <c r="K168" s="164"/>
    </row>
    <row r="169" spans="1:11" x14ac:dyDescent="0.45">
      <c r="F169" s="511"/>
      <c r="G169" s="511"/>
      <c r="H169" s="511"/>
      <c r="I169" s="511"/>
      <c r="J169" s="512"/>
      <c r="K169" s="164"/>
    </row>
    <row r="170" spans="1:11" x14ac:dyDescent="0.45">
      <c r="J170" s="197"/>
      <c r="K170" s="164"/>
    </row>
    <row r="171" spans="1:11" x14ac:dyDescent="0.45">
      <c r="F171" s="511" t="s">
        <v>283</v>
      </c>
      <c r="G171" s="511"/>
      <c r="H171" s="511"/>
      <c r="I171" s="511"/>
      <c r="J171" s="512"/>
      <c r="K171" s="164"/>
    </row>
    <row r="172" spans="1:11" x14ac:dyDescent="0.45">
      <c r="F172" s="511"/>
      <c r="G172" s="511"/>
      <c r="H172" s="511"/>
      <c r="I172" s="511"/>
      <c r="J172" s="512"/>
      <c r="K172" s="164"/>
    </row>
    <row r="173" spans="1:11" x14ac:dyDescent="0.45">
      <c r="F173" s="511"/>
      <c r="G173" s="511"/>
      <c r="H173" s="511"/>
      <c r="I173" s="511"/>
      <c r="J173" s="512"/>
      <c r="K173" s="164"/>
    </row>
    <row r="174" spans="1:11" x14ac:dyDescent="0.45">
      <c r="J174" s="197"/>
      <c r="K174" s="164"/>
    </row>
    <row r="175" spans="1:11" x14ac:dyDescent="0.45">
      <c r="F175" s="511" t="s">
        <v>284</v>
      </c>
      <c r="G175" s="511"/>
      <c r="H175" s="511"/>
      <c r="I175" s="511"/>
      <c r="J175" s="512"/>
      <c r="K175" s="164"/>
    </row>
    <row r="176" spans="1:11" x14ac:dyDescent="0.45">
      <c r="F176" s="511"/>
      <c r="G176" s="511"/>
      <c r="H176" s="511"/>
      <c r="I176" s="511"/>
      <c r="J176" s="512"/>
      <c r="K176" s="164"/>
    </row>
    <row r="177" spans="1:11" x14ac:dyDescent="0.45">
      <c r="F177" s="511"/>
      <c r="G177" s="511"/>
      <c r="H177" s="511"/>
      <c r="I177" s="511"/>
      <c r="J177" s="512"/>
      <c r="K177" s="164"/>
    </row>
    <row r="178" spans="1:11" ht="15.75" x14ac:dyDescent="0.5">
      <c r="F178" s="513" t="s">
        <v>205</v>
      </c>
      <c r="G178" s="513"/>
      <c r="H178" s="513"/>
      <c r="I178" s="513"/>
      <c r="J178" s="514"/>
      <c r="K178" s="164"/>
    </row>
    <row r="179" spans="1:11" x14ac:dyDescent="0.45">
      <c r="F179" s="496" t="s">
        <v>200</v>
      </c>
      <c r="G179" s="496"/>
      <c r="H179" s="496"/>
      <c r="I179" s="496"/>
      <c r="J179" s="497"/>
      <c r="K179" s="164"/>
    </row>
    <row r="180" spans="1:11" x14ac:dyDescent="0.45">
      <c r="A180" s="43"/>
      <c r="B180" s="43"/>
      <c r="C180" s="43"/>
      <c r="D180" s="43"/>
      <c r="E180" s="43"/>
      <c r="F180" s="498"/>
      <c r="G180" s="498"/>
      <c r="H180" s="498"/>
      <c r="I180" s="498"/>
      <c r="J180" s="499"/>
      <c r="K180" s="164"/>
    </row>
    <row r="181" spans="1:11" x14ac:dyDescent="0.45">
      <c r="K181" s="164"/>
    </row>
    <row r="182" spans="1:11" x14ac:dyDescent="0.45">
      <c r="A182" s="1"/>
      <c r="B182" s="1"/>
      <c r="C182" s="1"/>
      <c r="D182" s="1"/>
      <c r="E182" s="1"/>
      <c r="F182" s="1"/>
      <c r="G182" s="1"/>
      <c r="H182" s="1"/>
      <c r="I182" s="1"/>
      <c r="J182" s="1"/>
      <c r="K182" s="164"/>
    </row>
    <row r="183" spans="1:11" x14ac:dyDescent="0.45">
      <c r="K183" s="164"/>
    </row>
    <row r="184" spans="1:11" x14ac:dyDescent="0.45">
      <c r="K184" s="164"/>
    </row>
    <row r="185" spans="1:11" x14ac:dyDescent="0.45">
      <c r="K185" s="164"/>
    </row>
    <row r="186" spans="1:11" x14ac:dyDescent="0.45">
      <c r="K186" s="164"/>
    </row>
    <row r="187" spans="1:11" x14ac:dyDescent="0.45">
      <c r="K187" s="164"/>
    </row>
    <row r="188" spans="1:11" x14ac:dyDescent="0.45">
      <c r="K188" s="164"/>
    </row>
    <row r="189" spans="1:11" x14ac:dyDescent="0.45">
      <c r="K189" s="164"/>
    </row>
    <row r="190" spans="1:11" x14ac:dyDescent="0.45">
      <c r="K190" s="164"/>
    </row>
    <row r="191" spans="1:11" x14ac:dyDescent="0.45">
      <c r="K191" s="164"/>
    </row>
    <row r="192" spans="1:11" x14ac:dyDescent="0.45">
      <c r="K192" s="164"/>
    </row>
    <row r="193" spans="11:13" x14ac:dyDescent="0.45">
      <c r="K193" s="164"/>
    </row>
    <row r="194" spans="11:13" x14ac:dyDescent="0.45">
      <c r="M194" s="164"/>
    </row>
    <row r="195" spans="11:13" x14ac:dyDescent="0.45">
      <c r="M195" s="164"/>
    </row>
    <row r="196" spans="11:13" x14ac:dyDescent="0.45">
      <c r="M196" s="164"/>
    </row>
    <row r="197" spans="11:13" x14ac:dyDescent="0.45">
      <c r="M197" s="164"/>
    </row>
    <row r="198" spans="11:13" x14ac:dyDescent="0.45">
      <c r="M198" s="164"/>
    </row>
    <row r="199" spans="11:13" x14ac:dyDescent="0.45">
      <c r="M199" s="164"/>
    </row>
    <row r="200" spans="11:13" x14ac:dyDescent="0.45">
      <c r="M200" s="164"/>
    </row>
    <row r="201" spans="11:13" x14ac:dyDescent="0.45">
      <c r="M201" s="164"/>
    </row>
    <row r="202" spans="11:13" x14ac:dyDescent="0.45">
      <c r="M202" s="164"/>
    </row>
    <row r="203" spans="11:13" x14ac:dyDescent="0.45">
      <c r="M203" s="164"/>
    </row>
    <row r="204" spans="11:13" x14ac:dyDescent="0.45">
      <c r="M204" s="164"/>
    </row>
    <row r="205" spans="11:13" x14ac:dyDescent="0.45">
      <c r="M205" s="164"/>
    </row>
    <row r="206" spans="11:13" x14ac:dyDescent="0.45">
      <c r="M206" s="164"/>
    </row>
    <row r="207" spans="11:13" x14ac:dyDescent="0.45">
      <c r="M207" s="164"/>
    </row>
    <row r="208" spans="11:13" x14ac:dyDescent="0.45">
      <c r="M208" s="164"/>
    </row>
    <row r="209" spans="11:12" x14ac:dyDescent="0.45">
      <c r="L209" s="164"/>
    </row>
    <row r="210" spans="11:12" x14ac:dyDescent="0.45">
      <c r="K210" s="164"/>
    </row>
    <row r="211" spans="11:12" x14ac:dyDescent="0.45">
      <c r="K211" s="164"/>
    </row>
    <row r="212" spans="11:12" x14ac:dyDescent="0.45">
      <c r="K212" s="164"/>
    </row>
    <row r="213" spans="11:12" x14ac:dyDescent="0.45">
      <c r="K213" s="164"/>
    </row>
    <row r="214" spans="11:12" x14ac:dyDescent="0.45">
      <c r="K214" s="164"/>
    </row>
    <row r="215" spans="11:12" x14ac:dyDescent="0.45">
      <c r="K215" s="164"/>
    </row>
    <row r="216" spans="11:12" x14ac:dyDescent="0.45">
      <c r="K216" s="164"/>
    </row>
    <row r="217" spans="11:12" x14ac:dyDescent="0.45">
      <c r="K217" s="164"/>
    </row>
    <row r="218" spans="11:12" x14ac:dyDescent="0.45">
      <c r="K218" s="164"/>
    </row>
    <row r="219" spans="11:12" x14ac:dyDescent="0.45">
      <c r="K219" s="164"/>
    </row>
    <row r="220" spans="11:12" x14ac:dyDescent="0.45">
      <c r="K220" s="164"/>
    </row>
    <row r="221" spans="11:12" x14ac:dyDescent="0.45">
      <c r="K221" s="164"/>
    </row>
    <row r="222" spans="11:12" x14ac:dyDescent="0.45">
      <c r="K222" s="164"/>
    </row>
    <row r="223" spans="11:12" x14ac:dyDescent="0.45">
      <c r="K223" s="164"/>
    </row>
    <row r="224" spans="11:12" x14ac:dyDescent="0.45">
      <c r="K224" s="164"/>
    </row>
    <row r="225" spans="11:11" x14ac:dyDescent="0.45">
      <c r="K225" s="164"/>
    </row>
    <row r="226" spans="11:11" x14ac:dyDescent="0.45">
      <c r="K226" s="164"/>
    </row>
    <row r="227" spans="11:11" x14ac:dyDescent="0.45">
      <c r="K227" s="164"/>
    </row>
    <row r="228" spans="11:11" x14ac:dyDescent="0.45">
      <c r="K228" s="164"/>
    </row>
    <row r="229" spans="11:11" x14ac:dyDescent="0.45">
      <c r="K229" s="164"/>
    </row>
    <row r="230" spans="11:11" x14ac:dyDescent="0.45">
      <c r="K230" s="164"/>
    </row>
    <row r="231" spans="11:11" x14ac:dyDescent="0.45">
      <c r="K231" s="164"/>
    </row>
    <row r="232" spans="11:11" x14ac:dyDescent="0.45">
      <c r="K232" s="164"/>
    </row>
    <row r="233" spans="11:11" x14ac:dyDescent="0.45">
      <c r="K233" s="164"/>
    </row>
    <row r="234" spans="11:11" x14ac:dyDescent="0.45">
      <c r="K234" s="164"/>
    </row>
    <row r="235" spans="11:11" x14ac:dyDescent="0.45">
      <c r="K235" s="164"/>
    </row>
    <row r="236" spans="11:11" x14ac:dyDescent="0.45">
      <c r="K236" s="164"/>
    </row>
    <row r="237" spans="11:11" x14ac:dyDescent="0.45">
      <c r="K237" s="164"/>
    </row>
    <row r="238" spans="11:11" x14ac:dyDescent="0.45">
      <c r="K238" s="164"/>
    </row>
    <row r="239" spans="11:11" x14ac:dyDescent="0.45">
      <c r="K239" s="164"/>
    </row>
    <row r="240" spans="11:11" x14ac:dyDescent="0.45">
      <c r="K240" s="164"/>
    </row>
    <row r="241" spans="11:11" x14ac:dyDescent="0.45">
      <c r="K241" s="164"/>
    </row>
    <row r="242" spans="11:11" x14ac:dyDescent="0.45">
      <c r="K242" s="164"/>
    </row>
    <row r="243" spans="11:11" x14ac:dyDescent="0.45">
      <c r="K243" s="164"/>
    </row>
    <row r="244" spans="11:11" x14ac:dyDescent="0.45">
      <c r="K244" s="164"/>
    </row>
    <row r="245" spans="11:11" x14ac:dyDescent="0.45">
      <c r="K245" s="164"/>
    </row>
    <row r="246" spans="11:11" x14ac:dyDescent="0.45">
      <c r="K246" s="164"/>
    </row>
    <row r="247" spans="11:11" x14ac:dyDescent="0.45">
      <c r="K247" s="164"/>
    </row>
    <row r="248" spans="11:11" x14ac:dyDescent="0.45">
      <c r="K248" s="164"/>
    </row>
    <row r="249" spans="11:11" x14ac:dyDescent="0.45">
      <c r="K249" s="164"/>
    </row>
    <row r="250" spans="11:11" x14ac:dyDescent="0.45">
      <c r="K250" s="164"/>
    </row>
    <row r="251" spans="11:11" x14ac:dyDescent="0.45">
      <c r="K251" s="164"/>
    </row>
    <row r="252" spans="11:11" x14ac:dyDescent="0.45">
      <c r="K252" s="164"/>
    </row>
    <row r="253" spans="11:11" x14ac:dyDescent="0.45">
      <c r="K253" s="164"/>
    </row>
    <row r="254" spans="11:11" x14ac:dyDescent="0.45">
      <c r="K254" s="164"/>
    </row>
    <row r="255" spans="11:11" x14ac:dyDescent="0.45">
      <c r="K255" s="164"/>
    </row>
    <row r="256" spans="11:11" x14ac:dyDescent="0.45">
      <c r="K256" s="164"/>
    </row>
    <row r="257" spans="11:11" x14ac:dyDescent="0.45">
      <c r="K257" s="164"/>
    </row>
    <row r="258" spans="11:11" x14ac:dyDescent="0.45">
      <c r="K258" s="164"/>
    </row>
    <row r="259" spans="11:11" x14ac:dyDescent="0.45">
      <c r="K259" s="164"/>
    </row>
    <row r="260" spans="11:11" x14ac:dyDescent="0.45">
      <c r="K260" s="164"/>
    </row>
    <row r="261" spans="11:11" x14ac:dyDescent="0.45">
      <c r="K261" s="164"/>
    </row>
    <row r="262" spans="11:11" x14ac:dyDescent="0.45">
      <c r="K262" s="164"/>
    </row>
    <row r="263" spans="11:11" x14ac:dyDescent="0.45">
      <c r="K263" s="164"/>
    </row>
    <row r="264" spans="11:11" x14ac:dyDescent="0.45">
      <c r="K264" s="164"/>
    </row>
    <row r="265" spans="11:11" x14ac:dyDescent="0.45">
      <c r="K265" s="164"/>
    </row>
    <row r="266" spans="11:11" x14ac:dyDescent="0.45">
      <c r="K266" s="164"/>
    </row>
    <row r="267" spans="11:11" x14ac:dyDescent="0.45">
      <c r="K267" s="164"/>
    </row>
    <row r="268" spans="11:11" x14ac:dyDescent="0.45">
      <c r="K268" s="164"/>
    </row>
    <row r="269" spans="11:11" x14ac:dyDescent="0.45">
      <c r="K269" s="164"/>
    </row>
    <row r="270" spans="11:11" x14ac:dyDescent="0.45">
      <c r="K270" s="164"/>
    </row>
    <row r="271" spans="11:11" x14ac:dyDescent="0.45">
      <c r="K271" s="164"/>
    </row>
    <row r="272" spans="11:11" x14ac:dyDescent="0.45">
      <c r="K272" s="164"/>
    </row>
  </sheetData>
  <sheetProtection sheet="1" formatColumns="0" selectLockedCells="1"/>
  <mergeCells count="69">
    <mergeCell ref="A41:F41"/>
    <mergeCell ref="A1:J1"/>
    <mergeCell ref="A2:J2"/>
    <mergeCell ref="A3:J3"/>
    <mergeCell ref="A7:J7"/>
    <mergeCell ref="A8:J8"/>
    <mergeCell ref="A9:J9"/>
    <mergeCell ref="A37:H37"/>
    <mergeCell ref="A38:B38"/>
    <mergeCell ref="A39:F39"/>
    <mergeCell ref="A40:F40"/>
    <mergeCell ref="A18:J19"/>
    <mergeCell ref="A20:J22"/>
    <mergeCell ref="A23:J25"/>
    <mergeCell ref="A35:J35"/>
    <mergeCell ref="A14:J14"/>
    <mergeCell ref="C67:D67"/>
    <mergeCell ref="H67:H68"/>
    <mergeCell ref="C68:D68"/>
    <mergeCell ref="A54:G54"/>
    <mergeCell ref="A42:F42"/>
    <mergeCell ref="A43:F43"/>
    <mergeCell ref="A44:F44"/>
    <mergeCell ref="A45:F45"/>
    <mergeCell ref="A46:F46"/>
    <mergeCell ref="A47:F47"/>
    <mergeCell ref="A48:F48"/>
    <mergeCell ref="A49:F49"/>
    <mergeCell ref="A50:F50"/>
    <mergeCell ref="A51:F51"/>
    <mergeCell ref="A53:H53"/>
    <mergeCell ref="K77:K82"/>
    <mergeCell ref="A133:J133"/>
    <mergeCell ref="A134:J134"/>
    <mergeCell ref="A135:H136"/>
    <mergeCell ref="I135:I136"/>
    <mergeCell ref="J135:J136"/>
    <mergeCell ref="A153:C153"/>
    <mergeCell ref="I15:J15"/>
    <mergeCell ref="I16:J16"/>
    <mergeCell ref="A26:J28"/>
    <mergeCell ref="G15:H15"/>
    <mergeCell ref="G16:H16"/>
    <mergeCell ref="A76:H76"/>
    <mergeCell ref="H70:H71"/>
    <mergeCell ref="A55:G55"/>
    <mergeCell ref="A56:F56"/>
    <mergeCell ref="A57:G57"/>
    <mergeCell ref="A58:G58"/>
    <mergeCell ref="A59:H59"/>
    <mergeCell ref="H60:H61"/>
    <mergeCell ref="H64:H65"/>
    <mergeCell ref="C66:D66"/>
    <mergeCell ref="A4:J4"/>
    <mergeCell ref="F178:J178"/>
    <mergeCell ref="F179:J180"/>
    <mergeCell ref="A32:J33"/>
    <mergeCell ref="A29:J31"/>
    <mergeCell ref="F167:J169"/>
    <mergeCell ref="F171:J173"/>
    <mergeCell ref="F175:J177"/>
    <mergeCell ref="A155:H155"/>
    <mergeCell ref="A156:I163"/>
    <mergeCell ref="A164:I164"/>
    <mergeCell ref="A143:J143"/>
    <mergeCell ref="A149:C149"/>
    <mergeCell ref="A150:C150"/>
    <mergeCell ref="A151:C151"/>
    <mergeCell ref="A152:C152"/>
  </mergeCells>
  <conditionalFormatting sqref="A39:F49">
    <cfRule type="expression" dxfId="14" priority="4">
      <formula>$G39=$F$38</formula>
    </cfRule>
  </conditionalFormatting>
  <conditionalFormatting sqref="A50:F51">
    <cfRule type="expression" dxfId="13" priority="2">
      <formula>$A$56=0</formula>
    </cfRule>
  </conditionalFormatting>
  <conditionalFormatting sqref="A56:G56">
    <cfRule type="expression" dxfId="12" priority="1">
      <formula>$A$56=0</formula>
    </cfRule>
  </conditionalFormatting>
  <dataValidations count="10">
    <dataValidation type="whole" allowBlank="1" showInputMessage="1" showErrorMessage="1" error="KZ kann nur 0, 1, 2 oder 3 sein!" sqref="K128" xr:uid="{44EA6D1A-6F9D-4739-AD34-5BF3F62A6CD8}">
      <formula1>0</formula1>
      <formula2>3</formula2>
    </dataValidation>
    <dataValidation type="decimal" errorStyle="warning" allowBlank="1" showInputMessage="1" showErrorMessage="1" error="Wert ist unplausibel!" sqref="I145:I146" xr:uid="{1151E4B5-23A2-4544-B4CF-168FEC2E9926}">
      <formula1>8</formula1>
      <formula2>20</formula2>
    </dataValidation>
    <dataValidation type="decimal" errorStyle="warning" allowBlank="1" showInputMessage="1" showErrorMessage="1" error="Wert ist unplausibel!" sqref="D145:D146" xr:uid="{A1A7B07A-602D-43C8-A019-506127C1D170}">
      <formula1>30</formula1>
      <formula2>50</formula2>
    </dataValidation>
    <dataValidation type="decimal" errorStyle="warning" allowBlank="1" showInputMessage="1" showErrorMessage="1" error="Bitte Eingabe prüfen!" sqref="J128" xr:uid="{4F4850AE-4832-420E-B96C-6F6AE8C3CEA9}">
      <formula1>-0.05</formula1>
      <formula2>0.07</formula2>
    </dataValidation>
    <dataValidation type="decimal" errorStyle="warning" allowBlank="1" showInputMessage="1" showErrorMessage="1" error="Wert muss negativ sein; über - 15 Tage ist unplausibel." sqref="G70:G71 G73:G74" xr:uid="{D609336C-4166-429B-A78F-2A9AA3B018B4}">
      <formula1>-15</formula1>
      <formula2>0</formula2>
    </dataValidation>
    <dataValidation type="list" showInputMessage="1" showErrorMessage="1" sqref="G39:G51" xr:uid="{53F28AC0-79BB-495D-9DE2-90B9D6EFE863}">
      <formula1>$E$38:$F$38</formula1>
    </dataValidation>
    <dataValidation type="decimal" errorStyle="warning" allowBlank="1" showInputMessage="1" showErrorMessage="1" error="Wert erscheint hoch, bzw darf NICHT größer 0 sein!" sqref="G65:G66" xr:uid="{4F7BB716-06BF-4048-8769-4683B3EE7999}">
      <formula1>-15</formula1>
      <formula2>0</formula2>
    </dataValidation>
    <dataValidation type="decimal" allowBlank="1" showInputMessage="1" showErrorMessage="1" sqref="E67" xr:uid="{8937D81E-1507-4B42-AD73-9205189DBF6B}">
      <formula1>0</formula1>
      <formula2>1</formula2>
    </dataValidation>
    <dataValidation type="date" operator="greaterThan" allowBlank="1" showInputMessage="1" showErrorMessage="1" sqref="A38:B38" xr:uid="{AD81DB18-FAD5-44DF-A9B0-A166DB3AFB19}">
      <formula1>42005</formula1>
    </dataValidation>
    <dataValidation type="decimal" errorStyle="warning" allowBlank="1" showInputMessage="1" showErrorMessage="1" error="Bitte Eingabewert prüfen!" sqref="H39:H51" xr:uid="{59955A20-B6E2-47DA-8A80-D553C3537890}">
      <formula1>0</formula1>
      <formula2>0.2</formula2>
    </dataValidation>
  </dataValidations>
  <hyperlinks>
    <hyperlink ref="A164" r:id="rId1" xr:uid="{A3A17D30-94CF-42E7-9645-CA2BDAB6A551}"/>
    <hyperlink ref="F179" r:id="rId2" xr:uid="{DB2A9787-7A97-4548-A2AF-2ED5138A889F}"/>
  </hyperlinks>
  <pageMargins left="0.7" right="0.7" top="0.78740157499999996" bottom="0.78740157499999996" header="0.3" footer="0.3"/>
  <pageSetup paperSize="9" orientation="portrait" r:id="rId3"/>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96EF7-943C-4567-8678-0427335098B4}">
  <sheetPr codeName="Tabelle11">
    <tabColor theme="5"/>
  </sheetPr>
  <dimension ref="A1:S256"/>
  <sheetViews>
    <sheetView showGridLines="0" showWhiteSpace="0" zoomScale="120" zoomScaleNormal="120" workbookViewId="0">
      <selection activeCell="L157" sqref="L157"/>
    </sheetView>
  </sheetViews>
  <sheetFormatPr baseColWidth="10" defaultRowHeight="14.25" x14ac:dyDescent="0.45"/>
  <cols>
    <col min="1" max="8" width="9.3984375" style="1" customWidth="1"/>
    <col min="9" max="9" width="9.06640625" style="1" customWidth="1"/>
    <col min="10" max="10" width="2.06640625" style="1" customWidth="1"/>
    <col min="11" max="11" width="1.1328125" style="1" customWidth="1"/>
    <col min="12" max="12" width="10.6640625" style="1" customWidth="1"/>
    <col min="13" max="16" width="10.6640625" style="1" hidden="1" customWidth="1"/>
    <col min="17" max="17" width="10.86328125" style="1" hidden="1" customWidth="1"/>
    <col min="18" max="19" width="10.6640625" style="1" hidden="1" customWidth="1"/>
    <col min="20" max="20" width="10.6640625" style="1" customWidth="1"/>
    <col min="21" max="16384" width="10.6640625" style="1"/>
  </cols>
  <sheetData>
    <row r="1" spans="1:17" ht="18" x14ac:dyDescent="0.55000000000000004">
      <c r="A1" s="515" t="s">
        <v>147</v>
      </c>
      <c r="B1" s="516"/>
      <c r="C1" s="516"/>
      <c r="D1" s="516"/>
      <c r="E1" s="516"/>
      <c r="F1" s="516"/>
      <c r="G1" s="516"/>
      <c r="H1" s="516"/>
      <c r="I1" s="516"/>
      <c r="J1" s="517"/>
    </row>
    <row r="2" spans="1:17" ht="18" x14ac:dyDescent="0.55000000000000004">
      <c r="A2" s="518" t="s">
        <v>148</v>
      </c>
      <c r="B2" s="519"/>
      <c r="C2" s="519"/>
      <c r="D2" s="519"/>
      <c r="E2" s="519"/>
      <c r="F2" s="519"/>
      <c r="G2" s="519"/>
      <c r="H2" s="519"/>
      <c r="I2" s="519"/>
      <c r="J2" s="520"/>
    </row>
    <row r="3" spans="1:17" ht="18" x14ac:dyDescent="0.45">
      <c r="A3" s="758" t="s">
        <v>149</v>
      </c>
      <c r="B3" s="759"/>
      <c r="C3" s="759"/>
      <c r="D3" s="759"/>
      <c r="E3" s="759"/>
      <c r="F3" s="759"/>
      <c r="G3" s="759"/>
      <c r="H3" s="759"/>
      <c r="I3" s="759"/>
      <c r="J3" s="760"/>
    </row>
    <row r="4" spans="1:17" ht="18" customHeight="1" x14ac:dyDescent="0.45">
      <c r="A4" s="770" t="s">
        <v>244</v>
      </c>
      <c r="B4" s="771"/>
      <c r="C4" s="771"/>
      <c r="D4" s="771"/>
      <c r="E4" s="771"/>
      <c r="F4" s="771"/>
      <c r="G4" s="771"/>
      <c r="H4" s="771"/>
      <c r="I4" s="771"/>
      <c r="J4" s="771"/>
      <c r="K4" s="771"/>
      <c r="L4" s="771"/>
      <c r="M4" s="771"/>
      <c r="N4" s="771"/>
      <c r="O4" s="771"/>
      <c r="P4" s="771"/>
      <c r="Q4" s="771"/>
    </row>
    <row r="5" spans="1:17" ht="18" customHeight="1" x14ac:dyDescent="0.45">
      <c r="A5" s="770"/>
      <c r="B5" s="771"/>
      <c r="C5" s="771"/>
      <c r="D5" s="771"/>
      <c r="E5" s="771"/>
      <c r="F5" s="771"/>
      <c r="G5" s="771"/>
      <c r="H5" s="771"/>
      <c r="I5" s="771"/>
      <c r="J5" s="771"/>
      <c r="K5" s="771"/>
      <c r="L5" s="771"/>
      <c r="M5" s="771"/>
      <c r="N5" s="771"/>
      <c r="O5" s="771"/>
      <c r="P5" s="771"/>
      <c r="Q5" s="771"/>
    </row>
    <row r="6" spans="1:17" ht="18" x14ac:dyDescent="0.55000000000000004">
      <c r="A6" s="356"/>
      <c r="B6" s="357"/>
      <c r="C6" s="357"/>
      <c r="D6" s="357"/>
      <c r="E6" s="357"/>
      <c r="F6" s="357"/>
      <c r="G6" s="357"/>
      <c r="H6" s="357"/>
      <c r="I6" s="357"/>
      <c r="J6" s="358"/>
    </row>
    <row r="7" spans="1:17" ht="18" x14ac:dyDescent="0.55000000000000004">
      <c r="A7" s="799"/>
      <c r="B7" s="800"/>
      <c r="C7" s="800"/>
      <c r="D7" s="800"/>
      <c r="E7" s="800"/>
      <c r="F7" s="800"/>
      <c r="G7" s="800"/>
      <c r="H7" s="800"/>
      <c r="I7" s="800"/>
      <c r="J7" s="801"/>
    </row>
    <row r="8" spans="1:17" ht="18" x14ac:dyDescent="0.55000000000000004">
      <c r="A8" s="518" t="s">
        <v>151</v>
      </c>
      <c r="B8" s="519"/>
      <c r="C8" s="519"/>
      <c r="D8" s="519"/>
      <c r="E8" s="519"/>
      <c r="F8" s="519"/>
      <c r="G8" s="519"/>
      <c r="H8" s="519"/>
      <c r="I8" s="519"/>
      <c r="J8" s="520"/>
    </row>
    <row r="9" spans="1:17" ht="15.75" x14ac:dyDescent="0.5">
      <c r="A9" s="761" t="s">
        <v>204</v>
      </c>
      <c r="B9" s="762"/>
      <c r="C9" s="762"/>
      <c r="D9" s="762"/>
      <c r="E9" s="762"/>
      <c r="F9" s="762"/>
      <c r="G9" s="762"/>
      <c r="H9" s="762"/>
      <c r="I9" s="762"/>
      <c r="J9" s="763"/>
    </row>
    <row r="10" spans="1:17" x14ac:dyDescent="0.45">
      <c r="A10" s="418" t="s">
        <v>250</v>
      </c>
      <c r="B10" s="420"/>
      <c r="C10" s="420" t="str">
        <f ca="1">MID(CELL("Dateiname",$A$1),FIND("]", CELL("Dateiname",$A$1))+1,31)</f>
        <v>Maler_ohneBUAG</v>
      </c>
      <c r="D10" s="420"/>
      <c r="E10" s="420"/>
      <c r="F10" s="420"/>
      <c r="G10" s="420"/>
      <c r="H10" s="420"/>
      <c r="I10" s="420"/>
      <c r="J10" s="421"/>
    </row>
    <row r="11" spans="1:17" ht="15.75" x14ac:dyDescent="0.5">
      <c r="A11" s="363"/>
      <c r="B11" s="363"/>
      <c r="C11" s="363"/>
      <c r="D11" s="363"/>
      <c r="E11" s="363"/>
      <c r="F11" s="363"/>
      <c r="G11" s="363"/>
      <c r="H11" s="363"/>
      <c r="I11" s="363"/>
      <c r="J11" s="363"/>
    </row>
    <row r="12" spans="1:17" ht="15.75" x14ac:dyDescent="0.5">
      <c r="A12" s="363"/>
      <c r="B12" s="363"/>
      <c r="C12" s="363"/>
      <c r="D12" s="363"/>
      <c r="F12" s="363"/>
      <c r="G12" s="363"/>
      <c r="H12" s="363"/>
      <c r="I12" s="363"/>
      <c r="J12" s="363"/>
    </row>
    <row r="13" spans="1:17" ht="15.75" x14ac:dyDescent="0.5">
      <c r="A13" s="363"/>
      <c r="B13" s="363"/>
      <c r="C13" s="363"/>
      <c r="D13" s="363"/>
      <c r="E13" s="363"/>
      <c r="F13" s="363"/>
      <c r="G13" s="363"/>
      <c r="H13" s="363"/>
      <c r="I13" s="363"/>
      <c r="J13" s="363"/>
    </row>
    <row r="14" spans="1:17" ht="15.75" x14ac:dyDescent="0.5">
      <c r="A14" s="764" t="s">
        <v>234</v>
      </c>
      <c r="B14" s="765"/>
      <c r="C14" s="765"/>
      <c r="D14" s="765"/>
      <c r="E14" s="765"/>
      <c r="F14" s="765"/>
      <c r="G14" s="765"/>
      <c r="H14" s="765"/>
      <c r="I14" s="765"/>
      <c r="J14" s="766"/>
    </row>
    <row r="15" spans="1:17" ht="15.75" x14ac:dyDescent="0.5">
      <c r="A15" s="387"/>
      <c r="B15" s="394" t="s">
        <v>198</v>
      </c>
      <c r="C15" s="380" t="s">
        <v>106</v>
      </c>
      <c r="D15" s="380" t="s">
        <v>108</v>
      </c>
      <c r="E15" s="380" t="s">
        <v>110</v>
      </c>
      <c r="F15" s="380" t="s">
        <v>112</v>
      </c>
      <c r="G15" s="767" t="s">
        <v>239</v>
      </c>
      <c r="H15" s="767"/>
      <c r="I15" s="716" t="s">
        <v>255</v>
      </c>
      <c r="J15" s="717"/>
    </row>
    <row r="16" spans="1:17" ht="15.75" x14ac:dyDescent="0.5">
      <c r="A16" s="388"/>
      <c r="B16" s="395">
        <f>H52</f>
        <v>0.29569999999999996</v>
      </c>
      <c r="C16" s="389">
        <f>D124</f>
        <v>0.66127124566611417</v>
      </c>
      <c r="D16" s="389">
        <f t="shared" ref="D16:F16" si="0">E124</f>
        <v>0</v>
      </c>
      <c r="E16" s="389">
        <f t="shared" si="0"/>
        <v>0</v>
      </c>
      <c r="F16" s="389">
        <f t="shared" si="0"/>
        <v>0</v>
      </c>
      <c r="G16" s="768">
        <f>C16+D16+E16+F16</f>
        <v>0.66127124566611417</v>
      </c>
      <c r="H16" s="769"/>
      <c r="I16" s="608">
        <f>H128</f>
        <v>0.66127124566611417</v>
      </c>
      <c r="J16" s="609"/>
    </row>
    <row r="17" spans="1:10" ht="15.75" x14ac:dyDescent="0.5">
      <c r="A17" s="369"/>
      <c r="B17" s="372"/>
      <c r="C17" s="369"/>
      <c r="D17" s="369"/>
      <c r="E17" s="369"/>
      <c r="F17" s="369"/>
      <c r="G17" s="369"/>
      <c r="H17" s="369"/>
      <c r="I17" s="369"/>
      <c r="J17" s="369"/>
    </row>
    <row r="18" spans="1:10" ht="15.75" customHeight="1" x14ac:dyDescent="0.45">
      <c r="A18" s="743" t="s">
        <v>235</v>
      </c>
      <c r="B18" s="744"/>
      <c r="C18" s="744"/>
      <c r="D18" s="744"/>
      <c r="E18" s="744"/>
      <c r="F18" s="744"/>
      <c r="G18" s="744"/>
      <c r="H18" s="744"/>
      <c r="I18" s="744"/>
      <c r="J18" s="745"/>
    </row>
    <row r="19" spans="1:10" ht="15.75" customHeight="1" x14ac:dyDescent="0.45">
      <c r="A19" s="737"/>
      <c r="B19" s="738"/>
      <c r="C19" s="738"/>
      <c r="D19" s="738"/>
      <c r="E19" s="738"/>
      <c r="F19" s="738"/>
      <c r="G19" s="738"/>
      <c r="H19" s="738"/>
      <c r="I19" s="738"/>
      <c r="J19" s="739"/>
    </row>
    <row r="20" spans="1:10" ht="14.25" customHeight="1" x14ac:dyDescent="0.45">
      <c r="A20" s="737" t="s">
        <v>236</v>
      </c>
      <c r="B20" s="738"/>
      <c r="C20" s="738"/>
      <c r="D20" s="738"/>
      <c r="E20" s="738"/>
      <c r="F20" s="738"/>
      <c r="G20" s="738"/>
      <c r="H20" s="738"/>
      <c r="I20" s="738"/>
      <c r="J20" s="739"/>
    </row>
    <row r="21" spans="1:10" ht="14.25" customHeight="1" x14ac:dyDescent="0.45">
      <c r="A21" s="737"/>
      <c r="B21" s="738"/>
      <c r="C21" s="738"/>
      <c r="D21" s="738"/>
      <c r="E21" s="738"/>
      <c r="F21" s="738"/>
      <c r="G21" s="738"/>
      <c r="H21" s="738"/>
      <c r="I21" s="738"/>
      <c r="J21" s="739"/>
    </row>
    <row r="22" spans="1:10" ht="15.75" customHeight="1" x14ac:dyDescent="0.45">
      <c r="A22" s="737"/>
      <c r="B22" s="738"/>
      <c r="C22" s="738"/>
      <c r="D22" s="738"/>
      <c r="E22" s="738"/>
      <c r="F22" s="738"/>
      <c r="G22" s="738"/>
      <c r="H22" s="738"/>
      <c r="I22" s="738"/>
      <c r="J22" s="739"/>
    </row>
    <row r="23" spans="1:10" x14ac:dyDescent="0.45">
      <c r="A23" s="737" t="s">
        <v>237</v>
      </c>
      <c r="B23" s="738"/>
      <c r="C23" s="738"/>
      <c r="D23" s="738"/>
      <c r="E23" s="738"/>
      <c r="F23" s="738"/>
      <c r="G23" s="738"/>
      <c r="H23" s="738"/>
      <c r="I23" s="738"/>
      <c r="J23" s="739"/>
    </row>
    <row r="24" spans="1:10" x14ac:dyDescent="0.45">
      <c r="A24" s="737"/>
      <c r="B24" s="738"/>
      <c r="C24" s="738"/>
      <c r="D24" s="738"/>
      <c r="E24" s="738"/>
      <c r="F24" s="738"/>
      <c r="G24" s="738"/>
      <c r="H24" s="738"/>
      <c r="I24" s="738"/>
      <c r="J24" s="739"/>
    </row>
    <row r="25" spans="1:10" x14ac:dyDescent="0.45">
      <c r="A25" s="737"/>
      <c r="B25" s="738"/>
      <c r="C25" s="738"/>
      <c r="D25" s="738"/>
      <c r="E25" s="738"/>
      <c r="F25" s="738"/>
      <c r="G25" s="738"/>
      <c r="H25" s="738"/>
      <c r="I25" s="738"/>
      <c r="J25" s="739"/>
    </row>
    <row r="26" spans="1:10" x14ac:dyDescent="0.45">
      <c r="A26" s="737" t="s">
        <v>238</v>
      </c>
      <c r="B26" s="738"/>
      <c r="C26" s="738"/>
      <c r="D26" s="738"/>
      <c r="E26" s="738"/>
      <c r="F26" s="738"/>
      <c r="G26" s="738"/>
      <c r="H26" s="738"/>
      <c r="I26" s="738"/>
      <c r="J26" s="739"/>
    </row>
    <row r="27" spans="1:10" x14ac:dyDescent="0.45">
      <c r="A27" s="737"/>
      <c r="B27" s="738"/>
      <c r="C27" s="738"/>
      <c r="D27" s="738"/>
      <c r="E27" s="738"/>
      <c r="F27" s="738"/>
      <c r="G27" s="738"/>
      <c r="H27" s="738"/>
      <c r="I27" s="738"/>
      <c r="J27" s="739"/>
    </row>
    <row r="28" spans="1:10" x14ac:dyDescent="0.45">
      <c r="A28" s="740"/>
      <c r="B28" s="741"/>
      <c r="C28" s="741"/>
      <c r="D28" s="741"/>
      <c r="E28" s="741"/>
      <c r="F28" s="741"/>
      <c r="G28" s="741"/>
      <c r="H28" s="741"/>
      <c r="I28" s="741"/>
      <c r="J28" s="742"/>
    </row>
    <row r="29" spans="1:10" x14ac:dyDescent="0.45">
      <c r="A29" s="743" t="s">
        <v>240</v>
      </c>
      <c r="B29" s="744"/>
      <c r="C29" s="744"/>
      <c r="D29" s="744"/>
      <c r="E29" s="744"/>
      <c r="F29" s="744"/>
      <c r="G29" s="744"/>
      <c r="H29" s="744"/>
      <c r="I29" s="744"/>
      <c r="J29" s="745"/>
    </row>
    <row r="30" spans="1:10" x14ac:dyDescent="0.45">
      <c r="A30" s="737"/>
      <c r="B30" s="738"/>
      <c r="C30" s="738"/>
      <c r="D30" s="738"/>
      <c r="E30" s="738"/>
      <c r="F30" s="738"/>
      <c r="G30" s="738"/>
      <c r="H30" s="738"/>
      <c r="I30" s="738"/>
      <c r="J30" s="739"/>
    </row>
    <row r="31" spans="1:10" ht="15.75" customHeight="1" x14ac:dyDescent="0.45">
      <c r="A31" s="740"/>
      <c r="B31" s="741"/>
      <c r="C31" s="741"/>
      <c r="D31" s="741"/>
      <c r="E31" s="741"/>
      <c r="F31" s="741"/>
      <c r="G31" s="741"/>
      <c r="H31" s="741"/>
      <c r="I31" s="741"/>
      <c r="J31" s="742"/>
    </row>
    <row r="32" spans="1:10" ht="15.75" customHeight="1" x14ac:dyDescent="0.45">
      <c r="A32" s="746" t="s">
        <v>242</v>
      </c>
      <c r="B32" s="747"/>
      <c r="C32" s="747"/>
      <c r="D32" s="747"/>
      <c r="E32" s="747"/>
      <c r="F32" s="747"/>
      <c r="G32" s="747"/>
      <c r="H32" s="747"/>
      <c r="I32" s="747"/>
      <c r="J32" s="748"/>
    </row>
    <row r="33" spans="1:10" ht="15.75" customHeight="1" x14ac:dyDescent="0.45">
      <c r="A33" s="749"/>
      <c r="B33" s="750"/>
      <c r="C33" s="750"/>
      <c r="D33" s="750"/>
      <c r="E33" s="750"/>
      <c r="F33" s="750"/>
      <c r="G33" s="750"/>
      <c r="H33" s="750"/>
      <c r="I33" s="750"/>
      <c r="J33" s="751"/>
    </row>
    <row r="34" spans="1:10" ht="15.75" x14ac:dyDescent="0.5">
      <c r="A34" s="380"/>
      <c r="B34" s="380"/>
      <c r="C34" s="380"/>
      <c r="D34" s="380"/>
      <c r="E34" s="380"/>
      <c r="F34" s="380"/>
      <c r="G34" s="380"/>
      <c r="H34" s="380"/>
      <c r="I34" s="380"/>
      <c r="J34" s="380"/>
    </row>
    <row r="35" spans="1:10" ht="15.75" x14ac:dyDescent="0.45">
      <c r="A35" s="752" t="s">
        <v>241</v>
      </c>
      <c r="B35" s="752"/>
      <c r="C35" s="752"/>
      <c r="D35" s="752"/>
      <c r="E35" s="752"/>
      <c r="F35" s="752"/>
      <c r="G35" s="752"/>
      <c r="H35" s="752"/>
      <c r="I35" s="752"/>
      <c r="J35" s="752"/>
    </row>
    <row r="36" spans="1:10" x14ac:dyDescent="0.45">
      <c r="B36" s="2"/>
      <c r="H36" s="264"/>
    </row>
    <row r="37" spans="1:10" x14ac:dyDescent="0.45">
      <c r="A37" s="687" t="s">
        <v>40</v>
      </c>
      <c r="B37" s="688"/>
      <c r="C37" s="688"/>
      <c r="D37" s="688"/>
      <c r="E37" s="688"/>
      <c r="F37" s="688"/>
      <c r="G37" s="689"/>
      <c r="H37" s="690"/>
    </row>
    <row r="38" spans="1:10" x14ac:dyDescent="0.45">
      <c r="A38" s="753">
        <f>'DPNK-Stamm'!B2</f>
        <v>46006</v>
      </c>
      <c r="B38" s="754"/>
      <c r="C38" s="196"/>
      <c r="D38" s="40"/>
      <c r="E38" s="261" t="s">
        <v>81</v>
      </c>
      <c r="F38" s="262" t="s">
        <v>83</v>
      </c>
      <c r="G38" s="43"/>
      <c r="H38" s="227" t="s">
        <v>19</v>
      </c>
    </row>
    <row r="39" spans="1:10" x14ac:dyDescent="0.45">
      <c r="A39" s="755" t="str">
        <f>'DPNK-Stamm'!A4</f>
        <v>Arbeitslosenversicherung</v>
      </c>
      <c r="B39" s="756"/>
      <c r="C39" s="756"/>
      <c r="D39" s="756"/>
      <c r="E39" s="756"/>
      <c r="F39" s="757"/>
      <c r="G39" s="275" t="s">
        <v>81</v>
      </c>
      <c r="H39" s="224">
        <f>IF(G39=$E$38,'DPNK-Stamm'!H4,"")</f>
        <v>2.9499999999999998E-2</v>
      </c>
    </row>
    <row r="40" spans="1:10" x14ac:dyDescent="0.45">
      <c r="A40" s="628" t="str">
        <f>'DPNK-Stamm'!A5</f>
        <v>Zuschlag Insolvenzentgeltsicherung</v>
      </c>
      <c r="B40" s="629"/>
      <c r="C40" s="629"/>
      <c r="D40" s="629"/>
      <c r="E40" s="629"/>
      <c r="F40" s="630"/>
      <c r="G40" s="276" t="s">
        <v>81</v>
      </c>
      <c r="H40" s="225">
        <f>IF(G40=$E$38,'DPNK-Stamm'!H5,"")</f>
        <v>1E-3</v>
      </c>
    </row>
    <row r="41" spans="1:10" x14ac:dyDescent="0.45">
      <c r="A41" s="628" t="str">
        <f>'DPNK-Stamm'!A6</f>
        <v>Pensionsversicherung ASVG</v>
      </c>
      <c r="B41" s="629"/>
      <c r="C41" s="629"/>
      <c r="D41" s="629"/>
      <c r="E41" s="629"/>
      <c r="F41" s="630"/>
      <c r="G41" s="276" t="s">
        <v>81</v>
      </c>
      <c r="H41" s="225">
        <f>IF(G41=$E$38,'DPNK-Stamm'!H6,"")</f>
        <v>0.1255</v>
      </c>
    </row>
    <row r="42" spans="1:10" x14ac:dyDescent="0.45">
      <c r="A42" s="628" t="str">
        <f>'DPNK-Stamm'!A7</f>
        <v>Krankenversicherung ASVG</v>
      </c>
      <c r="B42" s="629"/>
      <c r="C42" s="629"/>
      <c r="D42" s="629"/>
      <c r="E42" s="629"/>
      <c r="F42" s="630"/>
      <c r="G42" s="276" t="s">
        <v>81</v>
      </c>
      <c r="H42" s="225">
        <f>IF(G42=$E$38,'DPNK-Stamm'!H7,"")</f>
        <v>3.78E-2</v>
      </c>
    </row>
    <row r="43" spans="1:10" x14ac:dyDescent="0.45">
      <c r="A43" s="628" t="str">
        <f>'DPNK-Stamm'!A8</f>
        <v>Unfallversicherung</v>
      </c>
      <c r="B43" s="629"/>
      <c r="C43" s="629"/>
      <c r="D43" s="629"/>
      <c r="E43" s="629"/>
      <c r="F43" s="630"/>
      <c r="G43" s="276" t="s">
        <v>81</v>
      </c>
      <c r="H43" s="225">
        <f>IF(G43=$E$38,'DPNK-Stamm'!H8,"")</f>
        <v>1.0999999999999999E-2</v>
      </c>
    </row>
    <row r="44" spans="1:10" x14ac:dyDescent="0.45">
      <c r="A44" s="628" t="str">
        <f>'DPNK-Stamm'!A9</f>
        <v>Familienlastenausgleichsfonds (FLAF)</v>
      </c>
      <c r="B44" s="629"/>
      <c r="C44" s="629"/>
      <c r="D44" s="629"/>
      <c r="E44" s="629"/>
      <c r="F44" s="630"/>
      <c r="G44" s="276" t="s">
        <v>81</v>
      </c>
      <c r="H44" s="225">
        <f>IF(G44=$E$38,'DPNK-Stamm'!H9,"")</f>
        <v>3.6999999999999998E-2</v>
      </c>
    </row>
    <row r="45" spans="1:10" x14ac:dyDescent="0.45">
      <c r="A45" s="628" t="str">
        <f>'DPNK-Stamm'!A10</f>
        <v>DZ zum FLAF (im Mittel; bitte zutreffenden Bundesländerwert eintragen)</v>
      </c>
      <c r="B45" s="629"/>
      <c r="C45" s="629"/>
      <c r="D45" s="629"/>
      <c r="E45" s="629"/>
      <c r="F45" s="630"/>
      <c r="G45" s="276" t="s">
        <v>81</v>
      </c>
      <c r="H45" s="225">
        <f>IF(G45=$E$38,'DPNK-Stamm'!H10,"")</f>
        <v>3.5999999999999999E-3</v>
      </c>
    </row>
    <row r="46" spans="1:10" x14ac:dyDescent="0.45">
      <c r="A46" s="628" t="str">
        <f>'DPNK-Stamm'!A11</f>
        <v>Wohnbauförderungsbeitrag alle BL o. Wien</v>
      </c>
      <c r="B46" s="629"/>
      <c r="C46" s="629"/>
      <c r="D46" s="629"/>
      <c r="E46" s="629"/>
      <c r="F46" s="630"/>
      <c r="G46" s="276" t="s">
        <v>81</v>
      </c>
      <c r="H46" s="225">
        <f>IF(G46=$E$38,'DPNK-Stamm'!H11,"")</f>
        <v>5.0000000000000001E-3</v>
      </c>
    </row>
    <row r="47" spans="1:10" x14ac:dyDescent="0.45">
      <c r="A47" s="628" t="str">
        <f>'DPNK-Stamm'!A12</f>
        <v>Schlechtwetterentschädigungsbeitrag</v>
      </c>
      <c r="B47" s="629"/>
      <c r="C47" s="629"/>
      <c r="D47" s="629"/>
      <c r="E47" s="629"/>
      <c r="F47" s="630"/>
      <c r="G47" s="276" t="s">
        <v>83</v>
      </c>
      <c r="H47" s="225" t="str">
        <f>IF(G47=$E$38,'DPNK-Stamm'!H12,"")</f>
        <v/>
      </c>
    </row>
    <row r="48" spans="1:10" x14ac:dyDescent="0.45">
      <c r="A48" s="628" t="str">
        <f>'DPNK-Stamm'!A13</f>
        <v>Kommunalsteuer</v>
      </c>
      <c r="B48" s="629"/>
      <c r="C48" s="629"/>
      <c r="D48" s="629"/>
      <c r="E48" s="629"/>
      <c r="F48" s="630"/>
      <c r="G48" s="276" t="s">
        <v>81</v>
      </c>
      <c r="H48" s="225">
        <f>IF(G48=$E$38,'DPNK-Stamm'!H13,"")</f>
        <v>0.03</v>
      </c>
    </row>
    <row r="49" spans="1:10" x14ac:dyDescent="0.45">
      <c r="A49" s="628" t="str">
        <f>'DPNK-Stamm'!A14</f>
        <v>Abfertigung-Neu (Betriebl. Mitarbeitervorsorge)</v>
      </c>
      <c r="B49" s="629"/>
      <c r="C49" s="629"/>
      <c r="D49" s="629"/>
      <c r="E49" s="629"/>
      <c r="F49" s="630"/>
      <c r="G49" s="276" t="s">
        <v>81</v>
      </c>
      <c r="H49" s="225">
        <f>IF(G49=$E$38,'DPNK-Stamm'!H14,"")</f>
        <v>1.5299999999999999E-2</v>
      </c>
    </row>
    <row r="50" spans="1:10" x14ac:dyDescent="0.45">
      <c r="A50" s="489" t="str">
        <f>'DPNK-Stamm'!A15</f>
        <v>frei</v>
      </c>
      <c r="B50" s="490"/>
      <c r="C50" s="490"/>
      <c r="D50" s="490"/>
      <c r="E50" s="490"/>
      <c r="F50" s="713"/>
      <c r="G50" s="276"/>
      <c r="H50" s="225" t="str">
        <f>IF(G50=$E$38,'DPNK-Stamm'!H15,"")</f>
        <v/>
      </c>
    </row>
    <row r="51" spans="1:10" x14ac:dyDescent="0.45">
      <c r="A51" s="651" t="str">
        <f>'DPNK-Stamm'!A16</f>
        <v>frei</v>
      </c>
      <c r="B51" s="652"/>
      <c r="C51" s="652"/>
      <c r="D51" s="652"/>
      <c r="E51" s="652"/>
      <c r="F51" s="720"/>
      <c r="G51" s="277"/>
      <c r="H51" s="226" t="str">
        <f>IF(G51=$E$38,'DPNK-Stamm'!H16,"")</f>
        <v/>
      </c>
    </row>
    <row r="52" spans="1:10" x14ac:dyDescent="0.45">
      <c r="A52" s="65" t="s">
        <v>41</v>
      </c>
      <c r="B52" s="66"/>
      <c r="C52" s="66"/>
      <c r="D52" s="66"/>
      <c r="E52" s="66"/>
      <c r="F52" s="66"/>
      <c r="G52" s="101"/>
      <c r="H52" s="234">
        <f>SUM(H39:H51)</f>
        <v>0.29569999999999996</v>
      </c>
    </row>
    <row r="53" spans="1:10" x14ac:dyDescent="0.45">
      <c r="A53" s="66"/>
      <c r="B53" s="66"/>
      <c r="C53" s="66"/>
      <c r="D53" s="66"/>
      <c r="E53" s="66"/>
      <c r="F53" s="66"/>
      <c r="G53" s="101"/>
      <c r="H53" s="443"/>
    </row>
    <row r="54" spans="1:10" x14ac:dyDescent="0.45">
      <c r="A54" s="645"/>
      <c r="B54" s="645"/>
      <c r="C54" s="645"/>
      <c r="D54" s="645"/>
      <c r="E54" s="645"/>
      <c r="F54" s="645"/>
      <c r="G54" s="645"/>
      <c r="H54" s="645"/>
    </row>
    <row r="55" spans="1:10" x14ac:dyDescent="0.45">
      <c r="A55" s="631" t="str">
        <f>'DPNK-Stamm'!A20</f>
        <v>DPNK auf laufendes Entgelt</v>
      </c>
      <c r="B55" s="632"/>
      <c r="C55" s="632"/>
      <c r="D55" s="632"/>
      <c r="E55" s="632"/>
      <c r="F55" s="632"/>
      <c r="G55" s="632"/>
      <c r="H55" s="69">
        <f>H52</f>
        <v>0.29569999999999996</v>
      </c>
    </row>
    <row r="56" spans="1:10" x14ac:dyDescent="0.45">
      <c r="A56" s="711" t="str">
        <f>'DPNK-Stamm'!A21</f>
        <v>abzüglich Wohnbauförderungsbeitrag</v>
      </c>
      <c r="B56" s="640"/>
      <c r="C56" s="640"/>
      <c r="D56" s="640"/>
      <c r="E56" s="640"/>
      <c r="F56" s="640"/>
      <c r="G56" s="640"/>
      <c r="H56" s="229">
        <f>'DPNK-Stamm'!H21</f>
        <v>-5.0000000000000001E-3</v>
      </c>
    </row>
    <row r="57" spans="1:10" x14ac:dyDescent="0.45">
      <c r="A57" s="651">
        <f>'DPNK-Stamm'!A22</f>
        <v>0</v>
      </c>
      <c r="B57" s="652"/>
      <c r="C57" s="652"/>
      <c r="D57" s="652"/>
      <c r="E57" s="652"/>
      <c r="F57" s="652"/>
      <c r="G57" s="652"/>
      <c r="H57" s="68">
        <f>'DPNK-Stamm'!H22</f>
        <v>0</v>
      </c>
    </row>
    <row r="58" spans="1:10" x14ac:dyDescent="0.45">
      <c r="A58" s="646" t="str">
        <f>'DPNK-Stamm'!A23</f>
        <v>Direkte Personalnebenkosten auf Sonderzahlungen</v>
      </c>
      <c r="B58" s="647"/>
      <c r="C58" s="647"/>
      <c r="D58" s="647"/>
      <c r="E58" s="647"/>
      <c r="F58" s="647"/>
      <c r="G58" s="647"/>
      <c r="H58" s="67">
        <f>SUM(H55:H57)</f>
        <v>0.29069999999999996</v>
      </c>
    </row>
    <row r="60" spans="1:10" x14ac:dyDescent="0.45">
      <c r="A60" s="177" t="s">
        <v>0</v>
      </c>
      <c r="B60" s="178"/>
      <c r="C60" s="178"/>
      <c r="D60" s="178"/>
      <c r="E60" s="178"/>
      <c r="F60" s="178"/>
      <c r="G60" s="178"/>
      <c r="H60" s="178"/>
      <c r="I60" s="179"/>
      <c r="J60" s="190"/>
    </row>
    <row r="61" spans="1:10" x14ac:dyDescent="0.45">
      <c r="A61" s="3" t="s">
        <v>1</v>
      </c>
      <c r="B61" s="180"/>
      <c r="C61" s="180"/>
      <c r="D61" s="180"/>
      <c r="E61" s="4"/>
      <c r="F61" s="4"/>
      <c r="G61" s="4"/>
      <c r="H61" s="5" t="s">
        <v>2</v>
      </c>
      <c r="I61" s="6" t="s">
        <v>3</v>
      </c>
      <c r="J61" s="186"/>
    </row>
    <row r="62" spans="1:10" x14ac:dyDescent="0.45">
      <c r="A62" s="7" t="s">
        <v>119</v>
      </c>
      <c r="B62" s="181"/>
      <c r="C62" s="181"/>
      <c r="D62" s="181"/>
      <c r="E62" s="8"/>
      <c r="F62" s="8"/>
      <c r="G62" s="8"/>
      <c r="H62" s="9">
        <v>365.25</v>
      </c>
      <c r="I62" s="10"/>
      <c r="J62" s="8"/>
    </row>
    <row r="63" spans="1:10" x14ac:dyDescent="0.45">
      <c r="A63" s="11" t="s">
        <v>5</v>
      </c>
      <c r="B63" s="12"/>
      <c r="C63" s="12"/>
      <c r="D63" s="12"/>
      <c r="E63" s="12"/>
      <c r="F63" s="12"/>
      <c r="G63" s="12"/>
      <c r="H63" s="13">
        <f>-H62/7*2</f>
        <v>-104.35714285714286</v>
      </c>
      <c r="I63" s="14"/>
      <c r="J63" s="8"/>
    </row>
    <row r="64" spans="1:10" x14ac:dyDescent="0.45">
      <c r="A64" s="15" t="s">
        <v>7</v>
      </c>
      <c r="B64" s="16"/>
      <c r="C64" s="16"/>
      <c r="D64" s="16"/>
      <c r="E64" s="16"/>
      <c r="F64" s="16"/>
      <c r="G64" s="16"/>
      <c r="H64" s="17">
        <f>SUM(H62:H63)</f>
        <v>260.89285714285711</v>
      </c>
      <c r="I64" s="14"/>
      <c r="J64" s="8"/>
    </row>
    <row r="65" spans="1:14" x14ac:dyDescent="0.45">
      <c r="A65" s="7" t="s">
        <v>120</v>
      </c>
      <c r="B65" s="181"/>
      <c r="C65" s="181"/>
      <c r="D65" s="181"/>
      <c r="E65" s="8"/>
      <c r="F65" s="8"/>
      <c r="G65" s="8"/>
      <c r="H65" s="18">
        <v>-10.5</v>
      </c>
      <c r="I65" s="721">
        <f>-H65-H66</f>
        <v>11.928571428571429</v>
      </c>
      <c r="J65" s="191"/>
    </row>
    <row r="66" spans="1:14" x14ac:dyDescent="0.45">
      <c r="A66" s="7" t="s">
        <v>296</v>
      </c>
      <c r="B66" s="181"/>
      <c r="C66" s="181"/>
      <c r="D66" s="181"/>
      <c r="E66" s="8"/>
      <c r="G66" s="411">
        <v>1</v>
      </c>
      <c r="H66" s="273">
        <f>-2*5/7*G66</f>
        <v>-1.4285714285714286</v>
      </c>
      <c r="I66" s="721"/>
      <c r="J66" s="191"/>
    </row>
    <row r="67" spans="1:14" x14ac:dyDescent="0.45">
      <c r="A67" s="7" t="s">
        <v>11</v>
      </c>
      <c r="B67" s="181"/>
      <c r="C67" s="271">
        <v>0.85</v>
      </c>
      <c r="D67" s="722">
        <v>5</v>
      </c>
      <c r="E67" s="722"/>
      <c r="F67" s="19">
        <v>5</v>
      </c>
      <c r="H67" s="18">
        <f>-5*D67*C67</f>
        <v>-21.25</v>
      </c>
      <c r="I67" s="719">
        <f>-H67-H68</f>
        <v>25.75</v>
      </c>
      <c r="J67" s="192"/>
    </row>
    <row r="68" spans="1:14" x14ac:dyDescent="0.45">
      <c r="A68" s="20" t="s">
        <v>13</v>
      </c>
      <c r="B68" s="182"/>
      <c r="C68" s="21">
        <f>1-C67</f>
        <v>0.15000000000000002</v>
      </c>
      <c r="D68" s="718">
        <v>6</v>
      </c>
      <c r="E68" s="718"/>
      <c r="F68" s="22">
        <v>5</v>
      </c>
      <c r="G68" s="198"/>
      <c r="H68" s="23">
        <f>-5*D68*C68</f>
        <v>-4.5000000000000009</v>
      </c>
      <c r="I68" s="719"/>
      <c r="J68" s="192"/>
      <c r="M68" s="264"/>
    </row>
    <row r="69" spans="1:14" x14ac:dyDescent="0.45">
      <c r="A69" s="194" t="s">
        <v>14</v>
      </c>
      <c r="B69" s="444"/>
      <c r="C69" s="8"/>
      <c r="D69" s="8"/>
      <c r="E69" s="8"/>
      <c r="F69" s="8"/>
      <c r="G69" s="8"/>
      <c r="H69" s="24">
        <f>SUM(H64:H68)</f>
        <v>223.21428571428569</v>
      </c>
      <c r="I69" s="14"/>
      <c r="J69" s="8"/>
      <c r="M69" s="264"/>
    </row>
    <row r="70" spans="1:14" x14ac:dyDescent="0.45">
      <c r="A70" s="187" t="s">
        <v>276</v>
      </c>
      <c r="B70" s="8"/>
      <c r="C70" s="8"/>
      <c r="D70" s="8"/>
      <c r="E70" s="8"/>
      <c r="F70" s="8"/>
      <c r="G70" s="8"/>
      <c r="H70" s="96">
        <v>-11</v>
      </c>
      <c r="I70" s="719">
        <f>-H70-H71</f>
        <v>13.5</v>
      </c>
      <c r="J70" s="192"/>
      <c r="M70" s="264"/>
    </row>
    <row r="71" spans="1:14" x14ac:dyDescent="0.45">
      <c r="A71" s="11" t="s">
        <v>277</v>
      </c>
      <c r="B71" s="12"/>
      <c r="C71" s="12"/>
      <c r="D71" s="12"/>
      <c r="E71" s="12"/>
      <c r="F71" s="12"/>
      <c r="G71" s="12"/>
      <c r="H71" s="96">
        <v>-2.5</v>
      </c>
      <c r="I71" s="719"/>
      <c r="J71" s="192"/>
      <c r="M71" s="264"/>
      <c r="N71" s="264"/>
    </row>
    <row r="72" spans="1:14" x14ac:dyDescent="0.45">
      <c r="A72" s="194" t="s">
        <v>273</v>
      </c>
      <c r="B72" s="444"/>
      <c r="C72" s="8"/>
      <c r="D72" s="8"/>
      <c r="E72" s="8"/>
      <c r="F72" s="8"/>
      <c r="G72" s="8"/>
      <c r="H72" s="9">
        <f>SUM(H69:H71)</f>
        <v>209.71428571428569</v>
      </c>
      <c r="I72" s="14"/>
      <c r="J72" s="8"/>
    </row>
    <row r="73" spans="1:14" x14ac:dyDescent="0.45">
      <c r="A73" s="187" t="s">
        <v>278</v>
      </c>
      <c r="B73" s="8"/>
      <c r="C73" s="8"/>
      <c r="D73" s="8"/>
      <c r="E73" s="8"/>
      <c r="F73" s="8"/>
      <c r="G73" s="8"/>
      <c r="H73" s="96">
        <v>0</v>
      </c>
      <c r="I73" s="32"/>
      <c r="J73" s="8"/>
    </row>
    <row r="74" spans="1:14" x14ac:dyDescent="0.45">
      <c r="A74" s="20" t="s">
        <v>275</v>
      </c>
      <c r="B74" s="182"/>
      <c r="C74" s="182"/>
      <c r="D74" s="182"/>
      <c r="E74" s="12"/>
      <c r="F74" s="12"/>
      <c r="G74" s="12"/>
      <c r="H74" s="96">
        <v>-7.5</v>
      </c>
      <c r="I74" s="189">
        <f t="shared" ref="I74" si="1">-H74</f>
        <v>7.5</v>
      </c>
      <c r="J74" s="24"/>
    </row>
    <row r="75" spans="1:14" x14ac:dyDescent="0.45">
      <c r="A75" s="445" t="s">
        <v>274</v>
      </c>
      <c r="B75" s="12"/>
      <c r="C75" s="12"/>
      <c r="D75" s="12"/>
      <c r="E75" s="12"/>
      <c r="F75" s="12" t="s">
        <v>17</v>
      </c>
      <c r="G75" s="198"/>
      <c r="H75" s="265">
        <f>SUM(H72:H74)</f>
        <v>202.21428571428569</v>
      </c>
      <c r="I75" s="25">
        <f>SUM(I62:I74)</f>
        <v>58.678571428571431</v>
      </c>
      <c r="J75" s="24"/>
    </row>
    <row r="76" spans="1:14" x14ac:dyDescent="0.45">
      <c r="A76" s="736"/>
      <c r="B76" s="736"/>
      <c r="C76" s="736"/>
      <c r="D76" s="736"/>
      <c r="E76" s="736"/>
      <c r="F76" s="736"/>
      <c r="G76" s="736"/>
      <c r="H76" s="736"/>
      <c r="I76" s="736"/>
    </row>
    <row r="77" spans="1:14" ht="15.75" x14ac:dyDescent="0.45">
      <c r="A77" s="208" t="s">
        <v>18</v>
      </c>
      <c r="B77" s="209"/>
      <c r="C77" s="209"/>
      <c r="D77" s="209"/>
      <c r="E77" s="210"/>
      <c r="F77" s="211"/>
      <c r="G77" s="211"/>
      <c r="H77" s="211"/>
      <c r="I77" s="212"/>
      <c r="J77" s="724" t="s">
        <v>46</v>
      </c>
    </row>
    <row r="78" spans="1:14" x14ac:dyDescent="0.45">
      <c r="A78" s="65"/>
      <c r="B78" s="66"/>
      <c r="C78" s="66"/>
      <c r="D78" s="66"/>
      <c r="E78" s="108"/>
      <c r="F78" s="213" t="s">
        <v>17</v>
      </c>
      <c r="G78" s="213" t="s">
        <v>19</v>
      </c>
      <c r="H78" s="214" t="s">
        <v>48</v>
      </c>
      <c r="I78" s="215" t="s">
        <v>49</v>
      </c>
      <c r="J78" s="725"/>
    </row>
    <row r="79" spans="1:14" x14ac:dyDescent="0.45">
      <c r="A79" s="216"/>
      <c r="B79" s="105"/>
      <c r="C79" s="105"/>
      <c r="D79" s="105"/>
      <c r="E79" s="104"/>
      <c r="F79" s="217"/>
      <c r="G79" s="217"/>
      <c r="H79" s="218"/>
      <c r="I79" s="219"/>
      <c r="J79" s="725"/>
    </row>
    <row r="80" spans="1:14" x14ac:dyDescent="0.45">
      <c r="A80" s="193" t="s">
        <v>20</v>
      </c>
      <c r="B80" s="181"/>
      <c r="C80" s="181"/>
      <c r="D80" s="181"/>
      <c r="E80" s="8"/>
      <c r="F80" s="26">
        <f>H75</f>
        <v>202.21428571428569</v>
      </c>
      <c r="G80" s="27">
        <f>F80/F80</f>
        <v>1</v>
      </c>
      <c r="H80" s="188">
        <f>G80*H$52</f>
        <v>0.29569999999999996</v>
      </c>
      <c r="I80" s="28">
        <f>G80*(1+H80)</f>
        <v>1.2957000000000001</v>
      </c>
      <c r="J80" s="725"/>
    </row>
    <row r="81" spans="1:17" x14ac:dyDescent="0.45">
      <c r="A81" s="7" t="s">
        <v>21</v>
      </c>
      <c r="B81" s="181"/>
      <c r="C81" s="181"/>
      <c r="D81" s="181"/>
      <c r="E81" s="8"/>
      <c r="F81" s="29"/>
      <c r="G81" s="30"/>
      <c r="H81" s="188"/>
      <c r="I81" s="28"/>
      <c r="J81" s="725"/>
    </row>
    <row r="82" spans="1:17" x14ac:dyDescent="0.45">
      <c r="A82" s="194" t="s">
        <v>117</v>
      </c>
      <c r="B82" s="8"/>
      <c r="C82" s="8"/>
      <c r="D82" s="8"/>
      <c r="E82" s="8"/>
      <c r="F82" s="29"/>
      <c r="G82" s="30"/>
      <c r="H82" s="188"/>
      <c r="I82" s="28"/>
      <c r="J82" s="726"/>
    </row>
    <row r="83" spans="1:17" x14ac:dyDescent="0.45">
      <c r="A83" s="187" t="s">
        <v>118</v>
      </c>
      <c r="B83" s="8"/>
      <c r="C83" s="8"/>
      <c r="D83" s="8"/>
      <c r="E83" s="8"/>
      <c r="F83" s="29">
        <f>I65</f>
        <v>11.928571428571429</v>
      </c>
      <c r="G83" s="30">
        <f>F83/F$80</f>
        <v>5.8989756269869312E-2</v>
      </c>
      <c r="H83" s="188">
        <f>H80</f>
        <v>0.29569999999999996</v>
      </c>
      <c r="I83" s="28">
        <f t="shared" ref="I83:I94" si="2">G83*(1+H83)</f>
        <v>7.6433027198869671E-2</v>
      </c>
      <c r="J83" s="239">
        <v>0</v>
      </c>
      <c r="M83" s="286">
        <f>IF($J83=0,$I83,0)</f>
        <v>7.6433027198869671E-2</v>
      </c>
      <c r="N83" s="286">
        <f>IF($J83=1,$I83,0)</f>
        <v>0</v>
      </c>
      <c r="O83" s="286">
        <f>IF($J83=2,$I83,0)</f>
        <v>0</v>
      </c>
      <c r="P83" s="286">
        <f>IF($J83=3,$I83,0)</f>
        <v>0</v>
      </c>
      <c r="Q83" s="293">
        <f t="shared" ref="Q83:Q102" si="3">IF($K83=3,$J83,0)</f>
        <v>0</v>
      </c>
    </row>
    <row r="84" spans="1:17" x14ac:dyDescent="0.45">
      <c r="A84" s="187" t="s">
        <v>121</v>
      </c>
      <c r="B84" s="8"/>
      <c r="C84" s="8"/>
      <c r="D84" s="8"/>
      <c r="E84" s="8"/>
      <c r="F84" s="29">
        <f>I67</f>
        <v>25.75</v>
      </c>
      <c r="G84" s="30">
        <f t="shared" ref="G84:G86" si="4">F84/F$80</f>
        <v>0.12734016248675381</v>
      </c>
      <c r="H84" s="188">
        <f>H80</f>
        <v>0.29569999999999996</v>
      </c>
      <c r="I84" s="28">
        <f t="shared" si="2"/>
        <v>0.16499464853408694</v>
      </c>
      <c r="J84" s="239">
        <v>0</v>
      </c>
      <c r="M84" s="286">
        <f t="shared" ref="M84:M101" si="5">IF($J84=0,$I84,0)</f>
        <v>0.16499464853408694</v>
      </c>
      <c r="N84" s="286">
        <f t="shared" ref="N84:N102" si="6">IF($J84=1,$I84,0)</f>
        <v>0</v>
      </c>
      <c r="O84" s="286">
        <f t="shared" ref="O84:O102" si="7">IF($J84=2,$I84,0)</f>
        <v>0</v>
      </c>
      <c r="P84" s="286">
        <f t="shared" ref="P84:P102" si="8">IF($J84=3,$I84,0)</f>
        <v>0</v>
      </c>
      <c r="Q84" s="293">
        <f t="shared" si="3"/>
        <v>0</v>
      </c>
    </row>
    <row r="85" spans="1:17" x14ac:dyDescent="0.45">
      <c r="A85" s="187" t="s">
        <v>122</v>
      </c>
      <c r="B85" s="8"/>
      <c r="C85" s="8"/>
      <c r="D85" s="8"/>
      <c r="E85" s="8"/>
      <c r="F85" s="29">
        <f>I70</f>
        <v>13.5</v>
      </c>
      <c r="G85" s="30">
        <f t="shared" si="4"/>
        <v>6.6760861886259279E-2</v>
      </c>
      <c r="H85" s="188">
        <f>H80</f>
        <v>0.29569999999999996</v>
      </c>
      <c r="I85" s="28">
        <f t="shared" si="2"/>
        <v>8.6502048746026156E-2</v>
      </c>
      <c r="J85" s="239">
        <v>0</v>
      </c>
      <c r="M85" s="286">
        <f t="shared" si="5"/>
        <v>8.6502048746026156E-2</v>
      </c>
      <c r="N85" s="286">
        <f t="shared" si="6"/>
        <v>0</v>
      </c>
      <c r="O85" s="286">
        <f t="shared" si="7"/>
        <v>0</v>
      </c>
      <c r="P85" s="286">
        <f t="shared" si="8"/>
        <v>0</v>
      </c>
      <c r="Q85" s="293">
        <f t="shared" si="3"/>
        <v>0</v>
      </c>
    </row>
    <row r="86" spans="1:17" x14ac:dyDescent="0.45">
      <c r="A86" s="187" t="s">
        <v>153</v>
      </c>
      <c r="B86" s="8"/>
      <c r="C86" s="8"/>
      <c r="D86" s="8"/>
      <c r="E86" s="8"/>
      <c r="F86" s="29">
        <f>I74</f>
        <v>7.5</v>
      </c>
      <c r="G86" s="30">
        <f t="shared" si="4"/>
        <v>3.7089367714588491E-2</v>
      </c>
      <c r="H86" s="188">
        <f>H80</f>
        <v>0.29569999999999996</v>
      </c>
      <c r="I86" s="28">
        <f t="shared" si="2"/>
        <v>4.8056693747792312E-2</v>
      </c>
      <c r="J86" s="239">
        <v>0</v>
      </c>
      <c r="M86" s="286">
        <f t="shared" si="5"/>
        <v>4.8056693747792312E-2</v>
      </c>
      <c r="N86" s="286">
        <f t="shared" si="6"/>
        <v>0</v>
      </c>
      <c r="O86" s="286">
        <f t="shared" si="7"/>
        <v>0</v>
      </c>
      <c r="P86" s="286">
        <f t="shared" si="8"/>
        <v>0</v>
      </c>
      <c r="Q86" s="293">
        <f t="shared" si="3"/>
        <v>0</v>
      </c>
    </row>
    <row r="87" spans="1:17" x14ac:dyDescent="0.45">
      <c r="A87" s="194" t="s">
        <v>123</v>
      </c>
      <c r="B87" s="8"/>
      <c r="C87" s="8"/>
      <c r="D87" s="8"/>
      <c r="E87" s="8"/>
      <c r="F87" s="29"/>
      <c r="G87" s="30"/>
      <c r="H87" s="188"/>
      <c r="I87" s="28"/>
      <c r="J87" s="240"/>
      <c r="M87" s="286">
        <f t="shared" si="5"/>
        <v>0</v>
      </c>
      <c r="N87" s="286">
        <f t="shared" si="6"/>
        <v>0</v>
      </c>
      <c r="O87" s="286">
        <f t="shared" si="7"/>
        <v>0</v>
      </c>
      <c r="P87" s="286">
        <f t="shared" si="8"/>
        <v>0</v>
      </c>
      <c r="Q87" s="293">
        <f t="shared" si="3"/>
        <v>0</v>
      </c>
    </row>
    <row r="88" spans="1:17" s="152" customFormat="1" x14ac:dyDescent="0.45">
      <c r="A88" s="126" t="s">
        <v>216</v>
      </c>
      <c r="B88" s="113"/>
      <c r="C88" s="113"/>
      <c r="D88" s="113"/>
      <c r="E88" s="113"/>
      <c r="F88" s="113"/>
      <c r="G88" s="113"/>
      <c r="H88" s="113"/>
      <c r="I88" s="149"/>
      <c r="J88" s="150"/>
      <c r="K88" s="340"/>
      <c r="M88" s="286">
        <f t="shared" si="5"/>
        <v>0</v>
      </c>
      <c r="N88" s="286">
        <f t="shared" si="6"/>
        <v>0</v>
      </c>
      <c r="O88" s="286">
        <f t="shared" si="7"/>
        <v>0</v>
      </c>
      <c r="P88" s="286">
        <f t="shared" si="8"/>
        <v>0</v>
      </c>
      <c r="Q88" s="293">
        <f t="shared" ref="Q88:Q100" si="9">IF($K88=3,$J88,0)</f>
        <v>0</v>
      </c>
    </row>
    <row r="89" spans="1:17" customFormat="1" x14ac:dyDescent="0.45">
      <c r="A89" s="127"/>
      <c r="B89" s="153" t="s">
        <v>89</v>
      </c>
      <c r="C89" s="79"/>
      <c r="D89" s="79"/>
      <c r="E89" s="130">
        <f>H64</f>
        <v>260.89285714285711</v>
      </c>
      <c r="F89" s="79" t="s">
        <v>2</v>
      </c>
      <c r="G89" s="123"/>
      <c r="H89" s="124"/>
      <c r="I89" s="121"/>
      <c r="J89" s="125"/>
      <c r="K89" s="341"/>
      <c r="M89" s="286">
        <f t="shared" si="5"/>
        <v>0</v>
      </c>
      <c r="N89" s="286">
        <f t="shared" si="6"/>
        <v>0</v>
      </c>
      <c r="O89" s="286">
        <f t="shared" si="7"/>
        <v>0</v>
      </c>
      <c r="P89" s="286">
        <f t="shared" si="8"/>
        <v>0</v>
      </c>
      <c r="Q89" s="293">
        <f t="shared" si="3"/>
        <v>0</v>
      </c>
    </row>
    <row r="90" spans="1:17" customFormat="1" x14ac:dyDescent="0.45">
      <c r="A90" s="127"/>
      <c r="B90" s="86" t="s">
        <v>86</v>
      </c>
      <c r="C90" s="86"/>
      <c r="D90" s="86"/>
      <c r="E90" s="123">
        <f>E89/5</f>
        <v>52.178571428571423</v>
      </c>
      <c r="F90" s="86" t="s">
        <v>76</v>
      </c>
      <c r="G90" s="123"/>
      <c r="H90" s="124"/>
      <c r="I90" s="121"/>
      <c r="J90" s="125"/>
      <c r="K90" s="341"/>
      <c r="M90" s="286">
        <f t="shared" si="5"/>
        <v>0</v>
      </c>
      <c r="N90" s="286">
        <f t="shared" si="6"/>
        <v>0</v>
      </c>
      <c r="O90" s="286">
        <f t="shared" si="7"/>
        <v>0</v>
      </c>
      <c r="P90" s="286">
        <f t="shared" si="8"/>
        <v>0</v>
      </c>
      <c r="Q90" s="293">
        <f t="shared" si="3"/>
        <v>0</v>
      </c>
    </row>
    <row r="91" spans="1:17" customFormat="1" x14ac:dyDescent="0.45">
      <c r="A91" s="127"/>
      <c r="B91" s="86" t="s">
        <v>90</v>
      </c>
      <c r="C91" s="86"/>
      <c r="D91" s="86"/>
      <c r="E91" s="335">
        <v>3.27</v>
      </c>
      <c r="F91" s="129" t="s">
        <v>221</v>
      </c>
      <c r="G91" s="123"/>
      <c r="H91" s="124"/>
      <c r="I91" s="121"/>
      <c r="J91" s="125"/>
      <c r="K91" s="341"/>
      <c r="M91" s="286">
        <f t="shared" si="5"/>
        <v>0</v>
      </c>
      <c r="N91" s="286">
        <f t="shared" si="6"/>
        <v>0</v>
      </c>
      <c r="O91" s="286">
        <f t="shared" si="7"/>
        <v>0</v>
      </c>
      <c r="P91" s="286">
        <f t="shared" si="8"/>
        <v>0</v>
      </c>
      <c r="Q91" s="293">
        <f t="shared" si="3"/>
        <v>0</v>
      </c>
    </row>
    <row r="92" spans="1:17" customFormat="1" x14ac:dyDescent="0.45">
      <c r="A92" s="127"/>
      <c r="B92" s="153" t="s">
        <v>222</v>
      </c>
      <c r="C92" s="79"/>
      <c r="D92" s="79"/>
      <c r="E92" s="336">
        <v>0.95</v>
      </c>
      <c r="F92" s="131" t="s">
        <v>226</v>
      </c>
      <c r="G92" s="123"/>
      <c r="H92" s="124"/>
      <c r="I92" s="121"/>
      <c r="J92" s="125"/>
      <c r="K92" s="341"/>
      <c r="M92" s="286">
        <f t="shared" si="5"/>
        <v>0</v>
      </c>
      <c r="N92" s="286">
        <f t="shared" si="6"/>
        <v>0</v>
      </c>
      <c r="O92" s="286">
        <f t="shared" si="7"/>
        <v>0</v>
      </c>
      <c r="P92" s="286">
        <f t="shared" si="8"/>
        <v>0</v>
      </c>
      <c r="Q92" s="293">
        <f t="shared" si="3"/>
        <v>0</v>
      </c>
    </row>
    <row r="93" spans="1:17" customFormat="1" x14ac:dyDescent="0.45">
      <c r="A93" s="127"/>
      <c r="B93" s="88" t="s">
        <v>91</v>
      </c>
      <c r="C93" s="86"/>
      <c r="D93" s="86"/>
      <c r="E93" s="123">
        <f>E90*E91*E92</f>
        <v>162.09273214285713</v>
      </c>
      <c r="F93" s="129" t="s">
        <v>207</v>
      </c>
      <c r="G93" s="123"/>
      <c r="H93" s="124"/>
      <c r="I93" s="121"/>
      <c r="J93" s="125"/>
      <c r="K93" s="341"/>
      <c r="M93" s="286">
        <f t="shared" si="5"/>
        <v>0</v>
      </c>
      <c r="N93" s="286">
        <f t="shared" si="6"/>
        <v>0</v>
      </c>
      <c r="O93" s="286">
        <f t="shared" si="7"/>
        <v>0</v>
      </c>
      <c r="P93" s="286">
        <f t="shared" si="8"/>
        <v>0</v>
      </c>
      <c r="Q93" s="293">
        <f t="shared" si="3"/>
        <v>0</v>
      </c>
    </row>
    <row r="94" spans="1:17" customFormat="1" x14ac:dyDescent="0.45">
      <c r="A94" s="127"/>
      <c r="B94" s="86" t="s">
        <v>77</v>
      </c>
      <c r="C94" s="86"/>
      <c r="D94" s="86"/>
      <c r="E94" s="123">
        <f>E93/7.8</f>
        <v>20.781119505494505</v>
      </c>
      <c r="F94" s="124" t="s">
        <v>2</v>
      </c>
      <c r="G94" s="327">
        <f>E94/F80</f>
        <v>0.1027678110480124</v>
      </c>
      <c r="H94" s="124">
        <f>H58</f>
        <v>0.29069999999999996</v>
      </c>
      <c r="I94" s="28">
        <f t="shared" si="2"/>
        <v>0.13264241371966959</v>
      </c>
      <c r="J94" s="239">
        <v>0</v>
      </c>
      <c r="K94" s="341">
        <v>2</v>
      </c>
      <c r="M94" s="286">
        <f t="shared" si="5"/>
        <v>0.13264241371966959</v>
      </c>
      <c r="N94" s="286">
        <f t="shared" si="6"/>
        <v>0</v>
      </c>
      <c r="O94" s="286">
        <f t="shared" si="7"/>
        <v>0</v>
      </c>
      <c r="P94" s="286">
        <f t="shared" si="8"/>
        <v>0</v>
      </c>
      <c r="Q94" s="293">
        <f t="shared" si="9"/>
        <v>0</v>
      </c>
    </row>
    <row r="95" spans="1:17" x14ac:dyDescent="0.45">
      <c r="A95" s="194" t="s">
        <v>125</v>
      </c>
      <c r="B95" s="8"/>
      <c r="C95" s="8"/>
      <c r="J95" s="239"/>
      <c r="K95" s="341">
        <v>2</v>
      </c>
      <c r="M95" s="286">
        <f t="shared" si="5"/>
        <v>0</v>
      </c>
      <c r="N95" s="286">
        <f t="shared" si="6"/>
        <v>0</v>
      </c>
      <c r="O95" s="286">
        <f t="shared" si="7"/>
        <v>0</v>
      </c>
      <c r="P95" s="286">
        <f t="shared" si="8"/>
        <v>0</v>
      </c>
      <c r="Q95" s="293">
        <f t="shared" si="3"/>
        <v>0</v>
      </c>
    </row>
    <row r="96" spans="1:17" x14ac:dyDescent="0.45">
      <c r="A96" s="187"/>
      <c r="B96" s="338" t="s">
        <v>217</v>
      </c>
      <c r="C96" s="8"/>
      <c r="E96" s="339">
        <f>E90</f>
        <v>52.178571428571423</v>
      </c>
      <c r="F96" s="1" t="str">
        <f>F90</f>
        <v>Wochen</v>
      </c>
      <c r="J96" s="239"/>
      <c r="K96" s="341">
        <v>2</v>
      </c>
      <c r="M96" s="286">
        <f t="shared" si="5"/>
        <v>0</v>
      </c>
      <c r="N96" s="286">
        <f t="shared" si="6"/>
        <v>0</v>
      </c>
      <c r="O96" s="286">
        <f t="shared" si="7"/>
        <v>0</v>
      </c>
      <c r="P96" s="286">
        <f t="shared" si="8"/>
        <v>0</v>
      </c>
      <c r="Q96" s="293">
        <f t="shared" si="3"/>
        <v>0</v>
      </c>
    </row>
    <row r="97" spans="1:17" x14ac:dyDescent="0.45">
      <c r="A97" s="187"/>
      <c r="B97" s="86" t="s">
        <v>90</v>
      </c>
      <c r="C97" s="86"/>
      <c r="D97" s="86"/>
      <c r="E97" s="123">
        <v>3.27</v>
      </c>
      <c r="F97" s="129" t="s">
        <v>206</v>
      </c>
      <c r="G97" s="123"/>
      <c r="H97" s="124"/>
      <c r="I97" s="121"/>
      <c r="J97" s="125"/>
      <c r="K97" s="341">
        <v>2</v>
      </c>
      <c r="M97" s="286">
        <f t="shared" si="5"/>
        <v>0</v>
      </c>
      <c r="N97" s="286">
        <f t="shared" si="6"/>
        <v>0</v>
      </c>
      <c r="O97" s="286">
        <f t="shared" si="7"/>
        <v>0</v>
      </c>
      <c r="P97" s="286">
        <f t="shared" si="8"/>
        <v>0</v>
      </c>
      <c r="Q97" s="293">
        <f t="shared" si="3"/>
        <v>0</v>
      </c>
    </row>
    <row r="98" spans="1:17" x14ac:dyDescent="0.45">
      <c r="A98" s="187"/>
      <c r="B98" s="153" t="s">
        <v>223</v>
      </c>
      <c r="C98" s="79"/>
      <c r="D98" s="79"/>
      <c r="E98" s="130">
        <f>E92</f>
        <v>0.95</v>
      </c>
      <c r="F98" s="132"/>
      <c r="G98" s="123"/>
      <c r="H98" s="124"/>
      <c r="I98" s="121"/>
      <c r="J98" s="125"/>
      <c r="K98" s="341">
        <v>2</v>
      </c>
      <c r="M98" s="286">
        <f t="shared" si="5"/>
        <v>0</v>
      </c>
      <c r="N98" s="286">
        <f t="shared" si="6"/>
        <v>0</v>
      </c>
      <c r="O98" s="286">
        <f t="shared" si="7"/>
        <v>0</v>
      </c>
      <c r="P98" s="286">
        <f t="shared" si="8"/>
        <v>0</v>
      </c>
      <c r="Q98" s="293">
        <f t="shared" si="3"/>
        <v>0</v>
      </c>
    </row>
    <row r="99" spans="1:17" x14ac:dyDescent="0.45">
      <c r="A99" s="187"/>
      <c r="B99" s="88" t="s">
        <v>91</v>
      </c>
      <c r="C99" s="86"/>
      <c r="D99" s="86"/>
      <c r="E99" s="123">
        <f>E96*E97*E98</f>
        <v>162.09273214285713</v>
      </c>
      <c r="F99" s="129" t="s">
        <v>207</v>
      </c>
      <c r="G99" s="123"/>
      <c r="H99" s="124"/>
      <c r="I99" s="121"/>
      <c r="J99" s="125"/>
      <c r="K99" s="341">
        <v>2</v>
      </c>
      <c r="M99" s="286">
        <f t="shared" si="5"/>
        <v>0</v>
      </c>
      <c r="N99" s="286">
        <f t="shared" si="6"/>
        <v>0</v>
      </c>
      <c r="O99" s="286">
        <f t="shared" si="7"/>
        <v>0</v>
      </c>
      <c r="P99" s="286">
        <f t="shared" si="8"/>
        <v>0</v>
      </c>
      <c r="Q99" s="293">
        <f t="shared" si="3"/>
        <v>0</v>
      </c>
    </row>
    <row r="100" spans="1:17" x14ac:dyDescent="0.45">
      <c r="A100" s="187"/>
      <c r="B100" s="86" t="s">
        <v>77</v>
      </c>
      <c r="C100" s="86"/>
      <c r="D100" s="86"/>
      <c r="E100" s="123">
        <f>E99/7.8</f>
        <v>20.781119505494505</v>
      </c>
      <c r="F100" s="124" t="s">
        <v>2</v>
      </c>
      <c r="G100" s="327">
        <f>E100/F80</f>
        <v>0.1027678110480124</v>
      </c>
      <c r="H100" s="124">
        <f>H58</f>
        <v>0.29069999999999996</v>
      </c>
      <c r="I100" s="28">
        <f t="shared" ref="I100" si="10">G100*(1+H100)</f>
        <v>0.13264241371966959</v>
      </c>
      <c r="J100" s="239">
        <v>0</v>
      </c>
      <c r="K100" s="341">
        <v>2</v>
      </c>
      <c r="M100" s="286">
        <f t="shared" si="5"/>
        <v>0.13264241371966959</v>
      </c>
      <c r="N100" s="286">
        <f t="shared" si="6"/>
        <v>0</v>
      </c>
      <c r="O100" s="286">
        <f t="shared" si="7"/>
        <v>0</v>
      </c>
      <c r="P100" s="286">
        <f t="shared" si="8"/>
        <v>0</v>
      </c>
      <c r="Q100" s="293">
        <f t="shared" si="9"/>
        <v>0</v>
      </c>
    </row>
    <row r="101" spans="1:17" ht="14.65" thickBot="1" x14ac:dyDescent="0.5">
      <c r="A101" s="20" t="s">
        <v>208</v>
      </c>
      <c r="B101" s="182"/>
      <c r="C101" s="182"/>
      <c r="D101" s="182"/>
      <c r="E101" s="12"/>
      <c r="F101" s="12"/>
      <c r="G101" s="12"/>
      <c r="H101" s="198"/>
      <c r="I101" s="272">
        <v>0.02</v>
      </c>
      <c r="J101" s="322">
        <v>0</v>
      </c>
      <c r="K101" s="341">
        <v>2</v>
      </c>
      <c r="M101" s="342">
        <f t="shared" si="5"/>
        <v>0.02</v>
      </c>
      <c r="N101" s="342">
        <f t="shared" si="6"/>
        <v>0</v>
      </c>
      <c r="O101" s="342">
        <f t="shared" si="7"/>
        <v>0</v>
      </c>
      <c r="P101" s="342">
        <f t="shared" si="8"/>
        <v>0</v>
      </c>
      <c r="Q101" s="293">
        <f t="shared" si="3"/>
        <v>0</v>
      </c>
    </row>
    <row r="102" spans="1:17" x14ac:dyDescent="0.45">
      <c r="A102" s="15" t="s">
        <v>22</v>
      </c>
      <c r="B102" s="16"/>
      <c r="C102" s="16"/>
      <c r="D102" s="16"/>
      <c r="E102" s="16"/>
      <c r="F102" s="16"/>
      <c r="G102" s="16"/>
      <c r="H102" s="196"/>
      <c r="I102" s="34">
        <f>SUM(I80:I101)</f>
        <v>1.9569712456661144</v>
      </c>
      <c r="J102" s="238"/>
      <c r="K102" s="341">
        <v>2</v>
      </c>
      <c r="M102" s="286">
        <f>SUM(M83:M101)</f>
        <v>0.66127124566611417</v>
      </c>
      <c r="N102" s="286">
        <f t="shared" si="6"/>
        <v>0</v>
      </c>
      <c r="O102" s="286">
        <f t="shared" si="7"/>
        <v>0</v>
      </c>
      <c r="P102" s="286">
        <f t="shared" si="8"/>
        <v>0</v>
      </c>
      <c r="Q102" s="293">
        <f t="shared" si="3"/>
        <v>0</v>
      </c>
    </row>
    <row r="103" spans="1:17" x14ac:dyDescent="0.45">
      <c r="A103" s="20" t="s">
        <v>23</v>
      </c>
      <c r="B103" s="198"/>
      <c r="C103" s="198"/>
      <c r="D103" s="198"/>
      <c r="E103" s="198"/>
      <c r="F103" s="198"/>
      <c r="G103" s="198"/>
      <c r="H103" s="198"/>
      <c r="I103" s="274">
        <f>-G80</f>
        <v>-1</v>
      </c>
      <c r="J103" s="235"/>
      <c r="K103" s="341">
        <v>2</v>
      </c>
      <c r="M103" s="286"/>
      <c r="N103" s="286"/>
      <c r="O103" s="286"/>
      <c r="P103" s="286"/>
    </row>
    <row r="104" spans="1:17" x14ac:dyDescent="0.45">
      <c r="A104" s="223" t="s">
        <v>141</v>
      </c>
      <c r="B104" s="221"/>
      <c r="C104" s="221"/>
      <c r="D104" s="221"/>
      <c r="E104" s="4"/>
      <c r="F104" s="4"/>
      <c r="G104" s="4"/>
      <c r="H104" s="35"/>
      <c r="I104" s="31">
        <f>SUM(I102:I103)</f>
        <v>0.95697124566611436</v>
      </c>
      <c r="J104" s="235"/>
      <c r="K104" s="341">
        <v>2</v>
      </c>
      <c r="M104" s="286"/>
      <c r="N104" s="286"/>
      <c r="O104" s="286"/>
      <c r="P104" s="286"/>
    </row>
    <row r="105" spans="1:17" x14ac:dyDescent="0.45">
      <c r="A105" s="220" t="s">
        <v>127</v>
      </c>
      <c r="B105" s="221"/>
      <c r="C105" s="221"/>
      <c r="D105" s="221"/>
      <c r="E105" s="4"/>
      <c r="F105" s="4"/>
      <c r="G105" s="4"/>
      <c r="H105" s="35"/>
      <c r="I105" s="31">
        <f>H80</f>
        <v>0.29569999999999996</v>
      </c>
      <c r="J105" s="236"/>
      <c r="K105" s="341">
        <v>2</v>
      </c>
      <c r="M105" s="286"/>
      <c r="N105" s="286"/>
      <c r="O105" s="286"/>
      <c r="P105" s="286"/>
    </row>
    <row r="106" spans="1:17" x14ac:dyDescent="0.45">
      <c r="A106" s="3" t="s">
        <v>128</v>
      </c>
      <c r="B106" s="180"/>
      <c r="C106" s="180"/>
      <c r="D106" s="180"/>
      <c r="E106" s="180"/>
      <c r="F106" s="180"/>
      <c r="G106" s="180"/>
      <c r="H106" s="35"/>
      <c r="I106" s="222">
        <f>I104-I105</f>
        <v>0.66127124566611439</v>
      </c>
      <c r="J106" s="237"/>
      <c r="K106" s="341">
        <v>2</v>
      </c>
      <c r="M106" s="286"/>
      <c r="N106" s="286"/>
      <c r="O106" s="286"/>
      <c r="P106" s="286"/>
    </row>
    <row r="107" spans="1:17" x14ac:dyDescent="0.45">
      <c r="M107" s="286"/>
      <c r="N107" s="286"/>
      <c r="O107" s="286"/>
      <c r="P107" s="286"/>
    </row>
    <row r="108" spans="1:17" x14ac:dyDescent="0.45">
      <c r="A108" s="727" t="s">
        <v>134</v>
      </c>
      <c r="B108" s="728"/>
      <c r="C108" s="728"/>
      <c r="D108" s="728"/>
      <c r="E108" s="728"/>
      <c r="F108" s="728"/>
      <c r="G108" s="728"/>
      <c r="H108" s="728"/>
      <c r="I108" s="729" t="s">
        <v>145</v>
      </c>
      <c r="M108" s="286"/>
      <c r="N108" s="286"/>
      <c r="O108" s="286"/>
      <c r="P108" s="286"/>
    </row>
    <row r="109" spans="1:17" x14ac:dyDescent="0.45">
      <c r="A109" s="732" t="s">
        <v>135</v>
      </c>
      <c r="B109" s="733"/>
      <c r="C109" s="733"/>
      <c r="D109" s="733"/>
      <c r="E109" s="733"/>
      <c r="F109" s="733"/>
      <c r="G109" s="733"/>
      <c r="H109" s="733"/>
      <c r="I109" s="730"/>
      <c r="M109" s="286"/>
      <c r="N109" s="286"/>
      <c r="O109" s="286"/>
      <c r="P109" s="286"/>
    </row>
    <row r="110" spans="1:17" x14ac:dyDescent="0.45">
      <c r="A110" s="734"/>
      <c r="B110" s="735"/>
      <c r="C110" s="735"/>
      <c r="D110" s="735"/>
      <c r="E110" s="735"/>
      <c r="F110" s="735"/>
      <c r="G110" s="735"/>
      <c r="H110" s="735"/>
      <c r="I110" s="731"/>
      <c r="M110" s="286"/>
      <c r="N110" s="286"/>
      <c r="O110" s="286"/>
      <c r="P110" s="286"/>
    </row>
    <row r="111" spans="1:17" x14ac:dyDescent="0.45">
      <c r="A111" s="241" t="s">
        <v>130</v>
      </c>
      <c r="B111" s="242"/>
      <c r="C111" s="196"/>
      <c r="D111" s="196"/>
      <c r="E111" s="196"/>
      <c r="F111" s="196"/>
      <c r="G111" s="196"/>
      <c r="H111" s="196"/>
      <c r="I111" s="243">
        <f>M102</f>
        <v>0.66127124566611417</v>
      </c>
      <c r="M111" s="286"/>
      <c r="N111" s="286"/>
      <c r="O111" s="286"/>
      <c r="P111" s="286"/>
    </row>
    <row r="112" spans="1:17" x14ac:dyDescent="0.45">
      <c r="A112" s="244" t="s">
        <v>131</v>
      </c>
      <c r="B112" s="207"/>
      <c r="I112" s="245">
        <f>N102</f>
        <v>0</v>
      </c>
      <c r="M112" s="286"/>
      <c r="N112" s="286"/>
      <c r="O112" s="286"/>
      <c r="P112" s="286"/>
    </row>
    <row r="113" spans="1:16" x14ac:dyDescent="0.45">
      <c r="A113" s="244" t="s">
        <v>132</v>
      </c>
      <c r="B113" s="207"/>
      <c r="I113" s="245">
        <f>O102</f>
        <v>0</v>
      </c>
      <c r="M113" s="286"/>
      <c r="N113" s="286"/>
      <c r="O113" s="286"/>
      <c r="P113" s="286"/>
    </row>
    <row r="114" spans="1:16" x14ac:dyDescent="0.45">
      <c r="A114" s="244" t="s">
        <v>220</v>
      </c>
      <c r="B114" s="207"/>
      <c r="I114" s="245">
        <f>P102</f>
        <v>0</v>
      </c>
      <c r="M114" s="286"/>
      <c r="N114" s="286"/>
      <c r="O114" s="286"/>
      <c r="P114" s="286"/>
    </row>
    <row r="115" spans="1:16" x14ac:dyDescent="0.45">
      <c r="A115" s="248" t="s">
        <v>146</v>
      </c>
      <c r="B115" s="249"/>
      <c r="C115" s="250"/>
      <c r="D115" s="250"/>
      <c r="E115" s="250"/>
      <c r="F115" s="250"/>
      <c r="G115" s="250"/>
      <c r="H115" s="250"/>
      <c r="I115" s="251">
        <f>SUM(I111:I114)</f>
        <v>0.66127124566611417</v>
      </c>
      <c r="J115" s="402"/>
      <c r="M115" s="286"/>
      <c r="N115" s="286"/>
      <c r="O115" s="286"/>
      <c r="P115" s="286"/>
    </row>
    <row r="116" spans="1:16" x14ac:dyDescent="0.45">
      <c r="A116" s="400"/>
      <c r="B116" s="400"/>
      <c r="C116" s="2"/>
      <c r="D116" s="2"/>
      <c r="E116" s="2"/>
      <c r="F116" s="2"/>
      <c r="G116" s="2"/>
      <c r="H116" s="2"/>
      <c r="I116" s="401"/>
      <c r="M116" s="292"/>
      <c r="N116" s="292"/>
      <c r="O116" s="292"/>
      <c r="P116" s="292"/>
    </row>
    <row r="117" spans="1:16" ht="18" x14ac:dyDescent="0.55000000000000004">
      <c r="A117" s="790" t="s">
        <v>140</v>
      </c>
      <c r="B117" s="791"/>
      <c r="C117" s="791"/>
      <c r="D117" s="791"/>
      <c r="E117" s="791"/>
      <c r="F117" s="791"/>
      <c r="G117" s="791"/>
      <c r="H117" s="791"/>
      <c r="I117" s="791"/>
      <c r="J117" s="792"/>
      <c r="M117" s="292"/>
      <c r="N117" s="292"/>
      <c r="O117" s="292"/>
      <c r="P117" s="292"/>
    </row>
    <row r="118" spans="1:16" x14ac:dyDescent="0.45">
      <c r="A118" s="36" t="s">
        <v>24</v>
      </c>
      <c r="B118" s="37"/>
      <c r="C118" s="37"/>
      <c r="D118" s="37"/>
      <c r="E118" s="37"/>
      <c r="F118" s="37"/>
      <c r="G118" s="37"/>
      <c r="H118" s="37"/>
      <c r="I118" s="37"/>
      <c r="J118" s="38"/>
      <c r="M118" s="292"/>
      <c r="N118" s="292"/>
      <c r="O118" s="292"/>
      <c r="P118" s="292"/>
    </row>
    <row r="119" spans="1:16" ht="16.5" x14ac:dyDescent="0.5">
      <c r="A119" s="39" t="s">
        <v>25</v>
      </c>
      <c r="B119" s="40"/>
      <c r="C119" s="40"/>
      <c r="D119" s="232">
        <v>39</v>
      </c>
      <c r="E119" s="41" t="s">
        <v>26</v>
      </c>
      <c r="F119" s="175" t="s">
        <v>113</v>
      </c>
      <c r="G119" s="40"/>
      <c r="H119" s="40"/>
      <c r="I119" s="230">
        <v>10</v>
      </c>
      <c r="J119" s="41"/>
      <c r="M119" s="292"/>
      <c r="N119" s="292"/>
      <c r="O119" s="292"/>
      <c r="P119" s="292"/>
    </row>
    <row r="120" spans="1:16" ht="16.5" x14ac:dyDescent="0.5">
      <c r="A120" s="42" t="s">
        <v>155</v>
      </c>
      <c r="B120" s="43"/>
      <c r="C120" s="43"/>
      <c r="D120" s="233">
        <v>40</v>
      </c>
      <c r="E120" s="44" t="s">
        <v>26</v>
      </c>
      <c r="F120" s="176" t="s">
        <v>114</v>
      </c>
      <c r="G120" s="43"/>
      <c r="H120" s="43"/>
      <c r="I120" s="231">
        <v>12</v>
      </c>
      <c r="J120" s="44"/>
      <c r="M120" s="292"/>
      <c r="N120" s="292"/>
      <c r="O120" s="292"/>
      <c r="P120" s="292"/>
    </row>
    <row r="121" spans="1:16" x14ac:dyDescent="0.45">
      <c r="A121" s="42" t="s">
        <v>29</v>
      </c>
      <c r="B121" s="43"/>
      <c r="C121" s="43"/>
      <c r="D121" s="46">
        <f>D119/D120</f>
        <v>0.97499999999999998</v>
      </c>
      <c r="E121" s="44"/>
      <c r="F121" s="42" t="s">
        <v>30</v>
      </c>
      <c r="G121" s="43"/>
      <c r="H121" s="43"/>
      <c r="I121" s="46">
        <f>I119/I120</f>
        <v>0.83333333333333337</v>
      </c>
      <c r="J121" s="44"/>
      <c r="M121" s="292"/>
      <c r="N121" s="292"/>
      <c r="O121" s="292"/>
      <c r="P121" s="292"/>
    </row>
    <row r="122" spans="1:16" x14ac:dyDescent="0.45">
      <c r="A122"/>
      <c r="B122"/>
      <c r="C122"/>
      <c r="D122"/>
      <c r="E122"/>
      <c r="F122"/>
      <c r="G122"/>
      <c r="H122"/>
      <c r="I122"/>
      <c r="J122"/>
      <c r="M122" s="292"/>
      <c r="N122" s="292"/>
      <c r="O122" s="292"/>
      <c r="P122" s="292"/>
    </row>
    <row r="123" spans="1:16" x14ac:dyDescent="0.45">
      <c r="A123" s="653"/>
      <c r="B123" s="654"/>
      <c r="C123" s="655"/>
      <c r="D123" s="47" t="s">
        <v>31</v>
      </c>
      <c r="E123" s="47" t="s">
        <v>32</v>
      </c>
      <c r="F123" s="47" t="s">
        <v>33</v>
      </c>
      <c r="G123" s="47" t="s">
        <v>34</v>
      </c>
      <c r="H123" s="48" t="s">
        <v>22</v>
      </c>
      <c r="I123"/>
      <c r="J123"/>
      <c r="M123" s="292"/>
      <c r="N123" s="292"/>
      <c r="O123" s="292"/>
      <c r="P123" s="292"/>
    </row>
    <row r="124" spans="1:16" x14ac:dyDescent="0.45">
      <c r="A124" s="633" t="s">
        <v>35</v>
      </c>
      <c r="B124" s="634"/>
      <c r="C124" s="635"/>
      <c r="D124" s="49">
        <f>I111</f>
        <v>0.66127124566611417</v>
      </c>
      <c r="E124" s="49">
        <f>I112</f>
        <v>0</v>
      </c>
      <c r="F124" s="49">
        <f>I113</f>
        <v>0</v>
      </c>
      <c r="G124" s="49">
        <f>I114</f>
        <v>0</v>
      </c>
      <c r="H124" s="50">
        <f>SUM(D124:G124)</f>
        <v>0.66127124566611417</v>
      </c>
      <c r="I124"/>
      <c r="J124"/>
      <c r="M124" s="292"/>
      <c r="N124" s="292"/>
      <c r="O124" s="292"/>
      <c r="P124" s="292"/>
    </row>
    <row r="125" spans="1:16" x14ac:dyDescent="0.45">
      <c r="A125" s="694" t="s">
        <v>36</v>
      </c>
      <c r="B125" s="695"/>
      <c r="C125" s="696"/>
      <c r="D125" s="51"/>
      <c r="E125" s="52">
        <f>D121</f>
        <v>0.97499999999999998</v>
      </c>
      <c r="F125" s="51"/>
      <c r="G125" s="52">
        <f>D121</f>
        <v>0.97499999999999998</v>
      </c>
      <c r="H125" s="51"/>
      <c r="I125"/>
      <c r="J125"/>
      <c r="M125" s="292"/>
      <c r="N125" s="292"/>
      <c r="O125" s="292"/>
      <c r="P125" s="292"/>
    </row>
    <row r="126" spans="1:16" ht="14.65" thickBot="1" x14ac:dyDescent="0.5">
      <c r="A126" s="697" t="s">
        <v>37</v>
      </c>
      <c r="B126" s="698"/>
      <c r="C126" s="699"/>
      <c r="D126" s="53"/>
      <c r="E126" s="53"/>
      <c r="F126" s="54">
        <f>I121</f>
        <v>0.83333333333333337</v>
      </c>
      <c r="G126" s="54">
        <f>I121</f>
        <v>0.83333333333333337</v>
      </c>
      <c r="H126" s="53"/>
      <c r="I126"/>
      <c r="J126"/>
      <c r="M126" s="292"/>
      <c r="N126" s="292"/>
      <c r="O126" s="292"/>
      <c r="P126" s="292"/>
    </row>
    <row r="127" spans="1:16" x14ac:dyDescent="0.45">
      <c r="A127" s="700" t="s">
        <v>38</v>
      </c>
      <c r="B127" s="701"/>
      <c r="C127" s="702"/>
      <c r="D127" s="55">
        <f>D124</f>
        <v>0.66127124566611417</v>
      </c>
      <c r="E127" s="55">
        <f>E124*E125</f>
        <v>0</v>
      </c>
      <c r="F127" s="55">
        <f>F124*F126</f>
        <v>0</v>
      </c>
      <c r="G127" s="55">
        <f>G124*G125*G126</f>
        <v>0</v>
      </c>
      <c r="H127" s="56">
        <f>SUM(D127:G127)</f>
        <v>0.66127124566611417</v>
      </c>
      <c r="I127"/>
      <c r="J127"/>
      <c r="M127" s="292"/>
      <c r="N127" s="292"/>
      <c r="O127" s="292"/>
      <c r="P127" s="292"/>
    </row>
    <row r="128" spans="1:16" x14ac:dyDescent="0.45">
      <c r="A128" s="57" t="s">
        <v>39</v>
      </c>
      <c r="B128" s="58"/>
      <c r="C128" s="58"/>
      <c r="D128" s="59"/>
      <c r="E128" s="60"/>
      <c r="F128" s="59"/>
      <c r="G128" s="59"/>
      <c r="H128" s="61">
        <f>SUM(H127:H127)</f>
        <v>0.66127124566611417</v>
      </c>
      <c r="I128"/>
      <c r="J128"/>
      <c r="M128" s="292"/>
      <c r="N128" s="292"/>
      <c r="O128" s="292"/>
      <c r="P128" s="292"/>
    </row>
    <row r="129" spans="1:19" x14ac:dyDescent="0.45">
      <c r="A129" s="400"/>
      <c r="B129" s="400"/>
      <c r="C129" s="2"/>
      <c r="D129" s="2"/>
      <c r="E129" s="2"/>
      <c r="F129" s="2"/>
      <c r="G129" s="2"/>
      <c r="H129" s="2"/>
      <c r="I129" s="401"/>
      <c r="M129" s="292"/>
      <c r="N129" s="292"/>
      <c r="O129" s="292"/>
      <c r="P129" s="292"/>
    </row>
    <row r="130" spans="1:19" x14ac:dyDescent="0.45">
      <c r="A130" s="802"/>
      <c r="B130" s="802"/>
      <c r="C130" s="802"/>
      <c r="D130" s="802"/>
      <c r="E130" s="802"/>
      <c r="F130" s="802"/>
      <c r="G130" s="802"/>
      <c r="H130" s="802"/>
      <c r="I130" s="802"/>
      <c r="M130" s="286"/>
      <c r="N130" s="286"/>
      <c r="O130" s="286"/>
      <c r="P130" s="286"/>
    </row>
    <row r="131" spans="1:19" x14ac:dyDescent="0.45">
      <c r="A131" s="673" t="s">
        <v>203</v>
      </c>
      <c r="B131" s="674"/>
      <c r="C131" s="674"/>
      <c r="D131" s="674"/>
      <c r="E131" s="674"/>
      <c r="F131" s="674"/>
      <c r="G131" s="674"/>
      <c r="H131" s="674"/>
      <c r="I131" s="675"/>
      <c r="M131" s="292"/>
      <c r="N131" s="292"/>
      <c r="O131" s="292"/>
      <c r="P131" s="292"/>
    </row>
    <row r="132" spans="1:19" x14ac:dyDescent="0.45">
      <c r="A132" s="676"/>
      <c r="B132" s="677"/>
      <c r="C132" s="677"/>
      <c r="D132" s="677"/>
      <c r="E132" s="677"/>
      <c r="F132" s="677"/>
      <c r="G132" s="677"/>
      <c r="H132" s="677"/>
      <c r="I132" s="678"/>
      <c r="M132" s="292"/>
      <c r="N132" s="292"/>
      <c r="O132" s="292"/>
      <c r="P132" s="292"/>
    </row>
    <row r="133" spans="1:19" x14ac:dyDescent="0.45">
      <c r="A133" s="676"/>
      <c r="B133" s="677"/>
      <c r="C133" s="677"/>
      <c r="D133" s="677"/>
      <c r="E133" s="677"/>
      <c r="F133" s="677"/>
      <c r="G133" s="677"/>
      <c r="H133" s="677"/>
      <c r="I133" s="678"/>
      <c r="S133"/>
    </row>
    <row r="134" spans="1:19" x14ac:dyDescent="0.45">
      <c r="A134" s="676"/>
      <c r="B134" s="677"/>
      <c r="C134" s="677"/>
      <c r="D134" s="677"/>
      <c r="E134" s="677"/>
      <c r="F134" s="677"/>
      <c r="G134" s="677"/>
      <c r="H134" s="677"/>
      <c r="I134" s="678"/>
      <c r="S134"/>
    </row>
    <row r="135" spans="1:19" x14ac:dyDescent="0.45">
      <c r="A135" s="676"/>
      <c r="B135" s="677"/>
      <c r="C135" s="677"/>
      <c r="D135" s="677"/>
      <c r="E135" s="677"/>
      <c r="F135" s="677"/>
      <c r="G135" s="677"/>
      <c r="H135" s="677"/>
      <c r="I135" s="678"/>
      <c r="S135"/>
    </row>
    <row r="136" spans="1:19" x14ac:dyDescent="0.45">
      <c r="A136" s="676"/>
      <c r="B136" s="677"/>
      <c r="C136" s="677"/>
      <c r="D136" s="677"/>
      <c r="E136" s="677"/>
      <c r="F136" s="677"/>
      <c r="G136" s="677"/>
      <c r="H136" s="677"/>
      <c r="I136" s="678"/>
      <c r="S136"/>
    </row>
    <row r="137" spans="1:19" x14ac:dyDescent="0.45">
      <c r="A137" s="676"/>
      <c r="B137" s="677"/>
      <c r="C137" s="677"/>
      <c r="D137" s="677"/>
      <c r="E137" s="677"/>
      <c r="F137" s="677"/>
      <c r="G137" s="677"/>
      <c r="H137" s="677"/>
      <c r="I137" s="678"/>
      <c r="S137"/>
    </row>
    <row r="138" spans="1:19" x14ac:dyDescent="0.45">
      <c r="A138" s="676"/>
      <c r="B138" s="677"/>
      <c r="C138" s="677"/>
      <c r="D138" s="677"/>
      <c r="E138" s="677"/>
      <c r="F138" s="677"/>
      <c r="G138" s="677"/>
      <c r="H138" s="677"/>
      <c r="I138" s="678"/>
      <c r="S138"/>
    </row>
    <row r="139" spans="1:19" ht="18" x14ac:dyDescent="0.55000000000000004">
      <c r="A139" s="533" t="s">
        <v>202</v>
      </c>
      <c r="B139" s="714"/>
      <c r="C139" s="714"/>
      <c r="D139" s="714"/>
      <c r="E139" s="714"/>
      <c r="F139" s="714"/>
      <c r="G139" s="714"/>
      <c r="H139" s="714"/>
      <c r="I139" s="715"/>
      <c r="S139"/>
    </row>
    <row r="140" spans="1:19" x14ac:dyDescent="0.45">
      <c r="A140"/>
      <c r="B140"/>
      <c r="C140"/>
      <c r="D140"/>
      <c r="E140"/>
      <c r="F140"/>
      <c r="G140"/>
      <c r="H140"/>
      <c r="I140"/>
      <c r="S140"/>
    </row>
    <row r="141" spans="1:19" x14ac:dyDescent="0.45">
      <c r="S141"/>
    </row>
    <row r="142" spans="1:19" x14ac:dyDescent="0.45">
      <c r="A142"/>
      <c r="B142"/>
      <c r="C142"/>
      <c r="D142"/>
      <c r="E142"/>
      <c r="F142"/>
      <c r="G142"/>
      <c r="H142"/>
      <c r="I142"/>
      <c r="J142"/>
      <c r="S142"/>
    </row>
    <row r="143" spans="1:19" x14ac:dyDescent="0.45">
      <c r="A143" s="40"/>
      <c r="B143" s="40"/>
      <c r="C143" s="40"/>
      <c r="D143" s="40"/>
      <c r="E143" s="40"/>
      <c r="F143" s="509" t="s">
        <v>282</v>
      </c>
      <c r="G143" s="509"/>
      <c r="H143" s="509"/>
      <c r="I143" s="509"/>
      <c r="J143" s="510"/>
      <c r="S143"/>
    </row>
    <row r="144" spans="1:19" x14ac:dyDescent="0.45">
      <c r="A144"/>
      <c r="B144"/>
      <c r="C144"/>
      <c r="D144"/>
      <c r="E144"/>
      <c r="F144" s="511"/>
      <c r="G144" s="511"/>
      <c r="H144" s="511"/>
      <c r="I144" s="511"/>
      <c r="J144" s="512"/>
      <c r="S144"/>
    </row>
    <row r="145" spans="1:19" x14ac:dyDescent="0.45">
      <c r="A145"/>
      <c r="B145"/>
      <c r="C145"/>
      <c r="D145"/>
      <c r="E145"/>
      <c r="F145" s="511"/>
      <c r="G145" s="511"/>
      <c r="H145" s="511"/>
      <c r="I145" s="511"/>
      <c r="J145" s="512"/>
      <c r="S145"/>
    </row>
    <row r="146" spans="1:19" x14ac:dyDescent="0.45">
      <c r="A146"/>
      <c r="B146"/>
      <c r="C146"/>
      <c r="D146"/>
      <c r="E146"/>
      <c r="F146"/>
      <c r="G146"/>
      <c r="H146"/>
      <c r="I146"/>
      <c r="J146" s="197"/>
      <c r="S146"/>
    </row>
    <row r="147" spans="1:19" x14ac:dyDescent="0.45">
      <c r="A147"/>
      <c r="B147"/>
      <c r="C147"/>
      <c r="D147"/>
      <c r="E147"/>
      <c r="F147" s="511" t="s">
        <v>283</v>
      </c>
      <c r="G147" s="511"/>
      <c r="H147" s="511"/>
      <c r="I147" s="511"/>
      <c r="J147" s="512"/>
      <c r="S147"/>
    </row>
    <row r="148" spans="1:19" x14ac:dyDescent="0.45">
      <c r="A148"/>
      <c r="B148"/>
      <c r="C148"/>
      <c r="D148"/>
      <c r="E148"/>
      <c r="F148" s="511"/>
      <c r="G148" s="511"/>
      <c r="H148" s="511"/>
      <c r="I148" s="511"/>
      <c r="J148" s="512"/>
      <c r="S148"/>
    </row>
    <row r="149" spans="1:19" x14ac:dyDescent="0.45">
      <c r="A149"/>
      <c r="B149"/>
      <c r="C149"/>
      <c r="D149"/>
      <c r="E149"/>
      <c r="F149" s="511"/>
      <c r="G149" s="511"/>
      <c r="H149" s="511"/>
      <c r="I149" s="511"/>
      <c r="J149" s="512"/>
      <c r="S149"/>
    </row>
    <row r="150" spans="1:19" x14ac:dyDescent="0.45">
      <c r="A150"/>
      <c r="B150"/>
      <c r="C150"/>
      <c r="D150"/>
      <c r="E150"/>
      <c r="F150"/>
      <c r="G150"/>
      <c r="H150"/>
      <c r="I150"/>
      <c r="J150" s="197"/>
      <c r="S150"/>
    </row>
    <row r="151" spans="1:19" x14ac:dyDescent="0.45">
      <c r="A151"/>
      <c r="B151"/>
      <c r="C151"/>
      <c r="D151"/>
      <c r="E151"/>
      <c r="F151" s="511" t="s">
        <v>284</v>
      </c>
      <c r="G151" s="511"/>
      <c r="H151" s="511"/>
      <c r="I151" s="511"/>
      <c r="J151" s="512"/>
      <c r="S151"/>
    </row>
    <row r="152" spans="1:19" x14ac:dyDescent="0.45">
      <c r="A152"/>
      <c r="B152"/>
      <c r="C152"/>
      <c r="D152"/>
      <c r="E152"/>
      <c r="F152" s="511"/>
      <c r="G152" s="511"/>
      <c r="H152" s="511"/>
      <c r="I152" s="511"/>
      <c r="J152" s="512"/>
      <c r="S152"/>
    </row>
    <row r="153" spans="1:19" x14ac:dyDescent="0.45">
      <c r="A153"/>
      <c r="B153"/>
      <c r="C153"/>
      <c r="D153"/>
      <c r="E153"/>
      <c r="F153" s="511"/>
      <c r="G153" s="511"/>
      <c r="H153" s="511"/>
      <c r="I153" s="511"/>
      <c r="J153" s="512"/>
      <c r="S153"/>
    </row>
    <row r="154" spans="1:19" ht="15.75" x14ac:dyDescent="0.5">
      <c r="A154"/>
      <c r="B154"/>
      <c r="C154"/>
      <c r="D154"/>
      <c r="E154"/>
      <c r="F154" s="513" t="s">
        <v>205</v>
      </c>
      <c r="G154" s="513"/>
      <c r="H154" s="513"/>
      <c r="I154" s="513"/>
      <c r="J154" s="514"/>
      <c r="S154"/>
    </row>
    <row r="155" spans="1:19" x14ac:dyDescent="0.45">
      <c r="A155"/>
      <c r="B155"/>
      <c r="C155"/>
      <c r="D155"/>
      <c r="E155"/>
      <c r="F155" s="496" t="s">
        <v>200</v>
      </c>
      <c r="G155" s="496"/>
      <c r="H155" s="496"/>
      <c r="I155" s="496"/>
      <c r="J155" s="497"/>
      <c r="S155"/>
    </row>
    <row r="156" spans="1:19" x14ac:dyDescent="0.45">
      <c r="A156" s="43"/>
      <c r="B156" s="43"/>
      <c r="C156" s="43"/>
      <c r="D156" s="43"/>
      <c r="E156" s="43"/>
      <c r="F156" s="498"/>
      <c r="G156" s="498"/>
      <c r="H156" s="498"/>
      <c r="I156" s="498"/>
      <c r="J156" s="499"/>
      <c r="S156"/>
    </row>
    <row r="157" spans="1:19" x14ac:dyDescent="0.45">
      <c r="A157"/>
      <c r="B157"/>
      <c r="C157"/>
      <c r="D157"/>
      <c r="E157"/>
      <c r="F157"/>
      <c r="G157"/>
      <c r="H157"/>
      <c r="I157"/>
      <c r="J157"/>
      <c r="S157"/>
    </row>
    <row r="158" spans="1:19" x14ac:dyDescent="0.45">
      <c r="S158"/>
    </row>
    <row r="159" spans="1:19" x14ac:dyDescent="0.45">
      <c r="S159"/>
    </row>
    <row r="160" spans="1:19" x14ac:dyDescent="0.45">
      <c r="S160"/>
    </row>
    <row r="161" spans="19:19" x14ac:dyDescent="0.45">
      <c r="S161"/>
    </row>
    <row r="162" spans="19:19" x14ac:dyDescent="0.45">
      <c r="S162"/>
    </row>
    <row r="163" spans="19:19" x14ac:dyDescent="0.45">
      <c r="S163"/>
    </row>
    <row r="164" spans="19:19" x14ac:dyDescent="0.45">
      <c r="S164"/>
    </row>
    <row r="165" spans="19:19" x14ac:dyDescent="0.45">
      <c r="S165"/>
    </row>
    <row r="166" spans="19:19" x14ac:dyDescent="0.45">
      <c r="S166"/>
    </row>
    <row r="167" spans="19:19" x14ac:dyDescent="0.45">
      <c r="S167"/>
    </row>
    <row r="168" spans="19:19" x14ac:dyDescent="0.45">
      <c r="S168"/>
    </row>
    <row r="169" spans="19:19" x14ac:dyDescent="0.45">
      <c r="S169"/>
    </row>
    <row r="170" spans="19:19" x14ac:dyDescent="0.45">
      <c r="S170"/>
    </row>
    <row r="171" spans="19:19" x14ac:dyDescent="0.45">
      <c r="S171"/>
    </row>
    <row r="172" spans="19:19" x14ac:dyDescent="0.45">
      <c r="S172"/>
    </row>
    <row r="173" spans="19:19" x14ac:dyDescent="0.45">
      <c r="S173"/>
    </row>
    <row r="174" spans="19:19" x14ac:dyDescent="0.45">
      <c r="S174"/>
    </row>
    <row r="175" spans="19:19" x14ac:dyDescent="0.45">
      <c r="S175"/>
    </row>
    <row r="176" spans="19:19" x14ac:dyDescent="0.45">
      <c r="S176"/>
    </row>
    <row r="177" spans="19:19" x14ac:dyDescent="0.45">
      <c r="S177"/>
    </row>
    <row r="178" spans="19:19" x14ac:dyDescent="0.45">
      <c r="S178"/>
    </row>
    <row r="179" spans="19:19" x14ac:dyDescent="0.45">
      <c r="S179"/>
    </row>
    <row r="180" spans="19:19" x14ac:dyDescent="0.45">
      <c r="S180"/>
    </row>
    <row r="181" spans="19:19" x14ac:dyDescent="0.45">
      <c r="S181"/>
    </row>
    <row r="182" spans="19:19" x14ac:dyDescent="0.45">
      <c r="S182"/>
    </row>
    <row r="183" spans="19:19" x14ac:dyDescent="0.45">
      <c r="S183"/>
    </row>
    <row r="184" spans="19:19" x14ac:dyDescent="0.45">
      <c r="S184"/>
    </row>
    <row r="185" spans="19:19" x14ac:dyDescent="0.45">
      <c r="S185"/>
    </row>
    <row r="186" spans="19:19" x14ac:dyDescent="0.45">
      <c r="S186"/>
    </row>
    <row r="187" spans="19:19" x14ac:dyDescent="0.45">
      <c r="S187"/>
    </row>
    <row r="188" spans="19:19" x14ac:dyDescent="0.45">
      <c r="S188"/>
    </row>
    <row r="189" spans="19:19" x14ac:dyDescent="0.45">
      <c r="S189"/>
    </row>
    <row r="190" spans="19:19" x14ac:dyDescent="0.45">
      <c r="S190"/>
    </row>
    <row r="191" spans="19:19" x14ac:dyDescent="0.45">
      <c r="S191"/>
    </row>
    <row r="192" spans="19:19" x14ac:dyDescent="0.45">
      <c r="S192"/>
    </row>
    <row r="193" spans="19:19" x14ac:dyDescent="0.45">
      <c r="S193"/>
    </row>
    <row r="194" spans="19:19" x14ac:dyDescent="0.45">
      <c r="S194"/>
    </row>
    <row r="195" spans="19:19" x14ac:dyDescent="0.45">
      <c r="S195"/>
    </row>
    <row r="196" spans="19:19" x14ac:dyDescent="0.45">
      <c r="S196"/>
    </row>
    <row r="197" spans="19:19" x14ac:dyDescent="0.45">
      <c r="S197"/>
    </row>
    <row r="198" spans="19:19" x14ac:dyDescent="0.45">
      <c r="S198"/>
    </row>
    <row r="199" spans="19:19" x14ac:dyDescent="0.45">
      <c r="S199"/>
    </row>
    <row r="200" spans="19:19" x14ac:dyDescent="0.45">
      <c r="S200"/>
    </row>
    <row r="201" spans="19:19" x14ac:dyDescent="0.45">
      <c r="S201"/>
    </row>
    <row r="202" spans="19:19" x14ac:dyDescent="0.45">
      <c r="S202"/>
    </row>
    <row r="203" spans="19:19" x14ac:dyDescent="0.45">
      <c r="S203"/>
    </row>
    <row r="204" spans="19:19" x14ac:dyDescent="0.45">
      <c r="S204"/>
    </row>
    <row r="205" spans="19:19" x14ac:dyDescent="0.45">
      <c r="S205"/>
    </row>
    <row r="206" spans="19:19" x14ac:dyDescent="0.45">
      <c r="S206"/>
    </row>
    <row r="207" spans="19:19" x14ac:dyDescent="0.45">
      <c r="S207"/>
    </row>
    <row r="208" spans="19:19" x14ac:dyDescent="0.45">
      <c r="S208"/>
    </row>
    <row r="209" spans="19:19" x14ac:dyDescent="0.45">
      <c r="S209"/>
    </row>
    <row r="210" spans="19:19" x14ac:dyDescent="0.45">
      <c r="S210"/>
    </row>
    <row r="211" spans="19:19" x14ac:dyDescent="0.45">
      <c r="S211"/>
    </row>
    <row r="212" spans="19:19" x14ac:dyDescent="0.45">
      <c r="S212"/>
    </row>
    <row r="213" spans="19:19" x14ac:dyDescent="0.45">
      <c r="S213"/>
    </row>
    <row r="214" spans="19:19" x14ac:dyDescent="0.45">
      <c r="S214"/>
    </row>
    <row r="215" spans="19:19" x14ac:dyDescent="0.45">
      <c r="S215"/>
    </row>
    <row r="216" spans="19:19" x14ac:dyDescent="0.45">
      <c r="S216"/>
    </row>
    <row r="217" spans="19:19" x14ac:dyDescent="0.45">
      <c r="S217"/>
    </row>
    <row r="218" spans="19:19" x14ac:dyDescent="0.45">
      <c r="S218"/>
    </row>
    <row r="219" spans="19:19" x14ac:dyDescent="0.45">
      <c r="S219"/>
    </row>
    <row r="220" spans="19:19" x14ac:dyDescent="0.45">
      <c r="S220"/>
    </row>
    <row r="221" spans="19:19" x14ac:dyDescent="0.45">
      <c r="S221"/>
    </row>
    <row r="222" spans="19:19" x14ac:dyDescent="0.45">
      <c r="S222"/>
    </row>
    <row r="223" spans="19:19" x14ac:dyDescent="0.45">
      <c r="S223" s="152"/>
    </row>
    <row r="224" spans="19:19" x14ac:dyDescent="0.45">
      <c r="S224"/>
    </row>
    <row r="225" spans="19:19" x14ac:dyDescent="0.45">
      <c r="S225"/>
    </row>
    <row r="226" spans="19:19" x14ac:dyDescent="0.45">
      <c r="S226"/>
    </row>
    <row r="227" spans="19:19" x14ac:dyDescent="0.45">
      <c r="S227"/>
    </row>
    <row r="228" spans="19:19" x14ac:dyDescent="0.45">
      <c r="S228"/>
    </row>
    <row r="229" spans="19:19" x14ac:dyDescent="0.45">
      <c r="S229"/>
    </row>
    <row r="230" spans="19:19" x14ac:dyDescent="0.45">
      <c r="S230"/>
    </row>
    <row r="231" spans="19:19" x14ac:dyDescent="0.45">
      <c r="S231"/>
    </row>
    <row r="232" spans="19:19" x14ac:dyDescent="0.45">
      <c r="S232"/>
    </row>
    <row r="233" spans="19:19" x14ac:dyDescent="0.45">
      <c r="S233"/>
    </row>
    <row r="234" spans="19:19" x14ac:dyDescent="0.45">
      <c r="S234"/>
    </row>
    <row r="235" spans="19:19" x14ac:dyDescent="0.45">
      <c r="S235"/>
    </row>
    <row r="236" spans="19:19" x14ac:dyDescent="0.45">
      <c r="S236"/>
    </row>
    <row r="237" spans="19:19" x14ac:dyDescent="0.45">
      <c r="S237"/>
    </row>
    <row r="238" spans="19:19" x14ac:dyDescent="0.45">
      <c r="S238"/>
    </row>
    <row r="239" spans="19:19" x14ac:dyDescent="0.45">
      <c r="S239" s="164"/>
    </row>
    <row r="240" spans="19:19" x14ac:dyDescent="0.45">
      <c r="S240" s="164"/>
    </row>
    <row r="241" spans="1:19" x14ac:dyDescent="0.45">
      <c r="S241" s="164"/>
    </row>
    <row r="242" spans="1:19" x14ac:dyDescent="0.45">
      <c r="S242" s="164"/>
    </row>
    <row r="243" spans="1:19" x14ac:dyDescent="0.45">
      <c r="S243" s="164"/>
    </row>
    <row r="244" spans="1:19" x14ac:dyDescent="0.45">
      <c r="S244" s="164"/>
    </row>
    <row r="245" spans="1:19" x14ac:dyDescent="0.45">
      <c r="S245"/>
    </row>
    <row r="246" spans="1:19" x14ac:dyDescent="0.45">
      <c r="S246"/>
    </row>
    <row r="247" spans="1:19" x14ac:dyDescent="0.45">
      <c r="S247" s="164"/>
    </row>
    <row r="248" spans="1:19" x14ac:dyDescent="0.45">
      <c r="S248" s="164"/>
    </row>
    <row r="249" spans="1:19" x14ac:dyDescent="0.45">
      <c r="S249" s="164"/>
    </row>
    <row r="250" spans="1:19" x14ac:dyDescent="0.45">
      <c r="S250" s="164"/>
    </row>
    <row r="251" spans="1:19" x14ac:dyDescent="0.45">
      <c r="S251"/>
    </row>
    <row r="252" spans="1:19" x14ac:dyDescent="0.45">
      <c r="S252" s="164"/>
    </row>
    <row r="253" spans="1:19" x14ac:dyDescent="0.45">
      <c r="S253" s="164"/>
    </row>
    <row r="254" spans="1:19" x14ac:dyDescent="0.45">
      <c r="A254"/>
      <c r="B254"/>
      <c r="C254"/>
      <c r="D254"/>
      <c r="E254"/>
      <c r="F254"/>
      <c r="G254"/>
      <c r="H254"/>
      <c r="I254"/>
      <c r="J254"/>
      <c r="K254"/>
      <c r="L254"/>
      <c r="M254" s="164"/>
      <c r="N254"/>
      <c r="O254"/>
      <c r="P254"/>
      <c r="Q254"/>
      <c r="R254"/>
      <c r="S254"/>
    </row>
    <row r="255" spans="1:19" x14ac:dyDescent="0.45">
      <c r="A255"/>
      <c r="B255"/>
      <c r="C255"/>
      <c r="D255"/>
      <c r="E255"/>
      <c r="F255"/>
      <c r="G255"/>
      <c r="H255"/>
      <c r="I255"/>
      <c r="J255"/>
      <c r="K255"/>
      <c r="L255"/>
      <c r="M255" s="164"/>
      <c r="N255"/>
      <c r="O255"/>
      <c r="P255"/>
      <c r="Q255"/>
      <c r="R255"/>
      <c r="S255"/>
    </row>
    <row r="256" spans="1:19" x14ac:dyDescent="0.45">
      <c r="A256"/>
      <c r="B256"/>
      <c r="C256"/>
      <c r="D256"/>
      <c r="E256"/>
      <c r="F256"/>
      <c r="G256"/>
      <c r="H256"/>
      <c r="I256"/>
      <c r="J256"/>
      <c r="K256"/>
      <c r="L256"/>
      <c r="M256" s="164"/>
      <c r="N256"/>
      <c r="O256"/>
      <c r="P256"/>
      <c r="Q256"/>
      <c r="R256"/>
      <c r="S256"/>
    </row>
  </sheetData>
  <sheetProtection sheet="1" formatColumns="0" selectLockedCells="1"/>
  <mergeCells count="63">
    <mergeCell ref="F154:J154"/>
    <mergeCell ref="F155:J156"/>
    <mergeCell ref="A130:I130"/>
    <mergeCell ref="I70:I71"/>
    <mergeCell ref="A76:I76"/>
    <mergeCell ref="J77:J82"/>
    <mergeCell ref="A108:H108"/>
    <mergeCell ref="I108:I110"/>
    <mergeCell ref="A109:H110"/>
    <mergeCell ref="A126:C126"/>
    <mergeCell ref="A127:C127"/>
    <mergeCell ref="A131:I138"/>
    <mergeCell ref="A139:I139"/>
    <mergeCell ref="F143:J145"/>
    <mergeCell ref="F147:J149"/>
    <mergeCell ref="F151:J153"/>
    <mergeCell ref="A9:J9"/>
    <mergeCell ref="A37:H37"/>
    <mergeCell ref="A38:B38"/>
    <mergeCell ref="A39:F39"/>
    <mergeCell ref="A40:F40"/>
    <mergeCell ref="A18:J19"/>
    <mergeCell ref="A20:J22"/>
    <mergeCell ref="A23:J25"/>
    <mergeCell ref="A26:J28"/>
    <mergeCell ref="G15:H15"/>
    <mergeCell ref="G16:H16"/>
    <mergeCell ref="A32:J33"/>
    <mergeCell ref="A29:J31"/>
    <mergeCell ref="A35:J35"/>
    <mergeCell ref="I15:J15"/>
    <mergeCell ref="I16:J16"/>
    <mergeCell ref="A1:J1"/>
    <mergeCell ref="A2:J2"/>
    <mergeCell ref="A3:J3"/>
    <mergeCell ref="A7:J7"/>
    <mergeCell ref="A8:J8"/>
    <mergeCell ref="A4:Q5"/>
    <mergeCell ref="A55:G55"/>
    <mergeCell ref="A42:F42"/>
    <mergeCell ref="A43:F43"/>
    <mergeCell ref="A44:F44"/>
    <mergeCell ref="A45:F45"/>
    <mergeCell ref="A46:F46"/>
    <mergeCell ref="A47:F47"/>
    <mergeCell ref="A48:F48"/>
    <mergeCell ref="A49:F49"/>
    <mergeCell ref="A14:J14"/>
    <mergeCell ref="A117:J117"/>
    <mergeCell ref="A123:C123"/>
    <mergeCell ref="A124:C124"/>
    <mergeCell ref="A125:C125"/>
    <mergeCell ref="A50:F50"/>
    <mergeCell ref="A51:F51"/>
    <mergeCell ref="A54:H54"/>
    <mergeCell ref="A56:G56"/>
    <mergeCell ref="A57:G57"/>
    <mergeCell ref="A58:G58"/>
    <mergeCell ref="I65:I66"/>
    <mergeCell ref="D67:E67"/>
    <mergeCell ref="A41:F41"/>
    <mergeCell ref="I67:I68"/>
    <mergeCell ref="D68:E68"/>
  </mergeCells>
  <conditionalFormatting sqref="A39:F49">
    <cfRule type="expression" dxfId="11" priority="12">
      <formula>$G39=$F$38</formula>
    </cfRule>
  </conditionalFormatting>
  <conditionalFormatting sqref="A50:F51">
    <cfRule type="expression" dxfId="10" priority="9">
      <formula>$A$57=0</formula>
    </cfRule>
  </conditionalFormatting>
  <conditionalFormatting sqref="A57:G57">
    <cfRule type="expression" dxfId="9" priority="11">
      <formula>$A$57=0</formula>
    </cfRule>
  </conditionalFormatting>
  <dataValidations count="10">
    <dataValidation type="decimal" errorStyle="warning" allowBlank="1" showInputMessage="1" showErrorMessage="1" error="Wert erscheint hoch, bzw darf NICHT größer 0 sein!" sqref="H66" xr:uid="{B4C416C0-8BFE-4A7C-A354-843276282991}">
      <formula1>-15</formula1>
      <formula2>0</formula2>
    </dataValidation>
    <dataValidation type="decimal" allowBlank="1" showInputMessage="1" showErrorMessage="1" sqref="C67" xr:uid="{E1B598C8-9140-44CE-AEF2-B0CE14951848}">
      <formula1>0</formula1>
      <formula2>1</formula2>
    </dataValidation>
    <dataValidation type="list" showInputMessage="1" showErrorMessage="1" sqref="G39:G51" xr:uid="{E01F3C4A-2F73-44B5-A596-2FE6AEF420C6}">
      <formula1>$E$38:$F$38</formula1>
    </dataValidation>
    <dataValidation type="date" operator="greaterThan" allowBlank="1" showInputMessage="1" showErrorMessage="1" sqref="A38:B38" xr:uid="{485491F8-5AB5-424A-A09A-3D698AAF896E}">
      <formula1>42005</formula1>
    </dataValidation>
    <dataValidation type="decimal" errorStyle="warning" allowBlank="1" showInputMessage="1" showErrorMessage="1" error="Bitte Eingabewert prüfen!" sqref="H39:H51" xr:uid="{A27A8EB2-2D04-4207-9F29-F7CD91B7092C}">
      <formula1>0</formula1>
      <formula2>0.2</formula2>
    </dataValidation>
    <dataValidation type="decimal" errorStyle="warning" allowBlank="1" showInputMessage="1" showErrorMessage="1" error="Wert muss negativ sein; über - 15 Tage ist unplausibel." sqref="H70:H71 H73:H74" xr:uid="{6F967065-50C0-4095-99BB-3AF735F39EE7}">
      <formula1>-15</formula1>
      <formula2>0</formula2>
    </dataValidation>
    <dataValidation type="decimal" errorStyle="warning" allowBlank="1" showInputMessage="1" showErrorMessage="1" error="Bitte Eingabe prüfen!" sqref="I101" xr:uid="{9C319E42-B768-44B8-881B-C3A14D24146E}">
      <formula1>-0.05</formula1>
      <formula2>0.07</formula2>
    </dataValidation>
    <dataValidation type="whole" allowBlank="1" showInputMessage="1" showErrorMessage="1" error="KZ kann nur 0, 1, 2 oder 3 sein!" sqref="J101" xr:uid="{565B8853-F0C9-4A19-A83C-8DFA6145BA35}">
      <formula1>0</formula1>
      <formula2>3</formula2>
    </dataValidation>
    <dataValidation type="decimal" errorStyle="warning" allowBlank="1" showInputMessage="1" showErrorMessage="1" error="Wert ist unplausibel!" sqref="D119:D120" xr:uid="{AB5136E2-3C7C-4061-A6A9-AB1C6DE59B1E}">
      <formula1>30</formula1>
      <formula2>50</formula2>
    </dataValidation>
    <dataValidation type="decimal" errorStyle="warning" allowBlank="1" showInputMessage="1" showErrorMessage="1" error="Wert ist unplausibel!" sqref="I119:I120" xr:uid="{FC321A0B-C4E8-46CA-A109-21488E31414F}">
      <formula1>8</formula1>
      <formula2>20</formula2>
    </dataValidation>
  </dataValidations>
  <hyperlinks>
    <hyperlink ref="A139" r:id="rId1" xr:uid="{0B0A36A0-E439-4EF2-AD43-090F488C6650}"/>
    <hyperlink ref="F155" r:id="rId2" xr:uid="{E475A7CB-E674-4A0E-A854-5A56828702BC}"/>
  </hyperlinks>
  <pageMargins left="0.7" right="0.7" top="0.78740157499999996" bottom="0.78740157499999996" header="0.3" footer="0.3"/>
  <pageSetup paperSize="9" orientation="portrait" r:id="rId3"/>
  <headerFooter>
    <oddFooter>&amp;LSeite &amp;P/&amp;N&amp;C&amp;"-,Fett"Personalnebenkosten&amp;"-,Standard"
Eisen- u Metallverarb. Gew.</oddFooter>
  </headerFooter>
  <rowBreaks count="1" manualBreakCount="1">
    <brk id="59" max="16383" man="1"/>
  </rowBreaks>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28AEC-6ACF-4F13-BF3D-C61A0AD1C503}">
  <sheetPr codeName="Tabelle12">
    <tabColor theme="5"/>
  </sheetPr>
  <dimension ref="A1:Y286"/>
  <sheetViews>
    <sheetView showGridLines="0" showWhiteSpace="0" topLeftCell="A39" zoomScale="120" zoomScaleNormal="120" workbookViewId="0">
      <selection activeCell="G39" sqref="G39"/>
    </sheetView>
  </sheetViews>
  <sheetFormatPr baseColWidth="10" defaultRowHeight="14.25" x14ac:dyDescent="0.45"/>
  <cols>
    <col min="1" max="1" width="4.53125" style="1" customWidth="1"/>
    <col min="2" max="4" width="9.06640625" style="1" customWidth="1"/>
    <col min="5" max="5" width="9.59765625" style="1" customWidth="1"/>
    <col min="6" max="9" width="9.06640625" style="1" customWidth="1"/>
    <col min="10" max="10" width="8.59765625" style="1" customWidth="1"/>
    <col min="11" max="11" width="2.59765625" style="1" customWidth="1"/>
    <col min="12" max="13" width="10.1328125" style="1" customWidth="1"/>
    <col min="14" max="17" width="8.33203125" style="1" hidden="1" customWidth="1"/>
    <col min="18" max="18" width="2.06640625" style="1" customWidth="1"/>
    <col min="19" max="26" width="10.6640625" style="1" customWidth="1"/>
    <col min="27" max="16384" width="10.6640625" style="1"/>
  </cols>
  <sheetData>
    <row r="1" spans="1:25" ht="18" x14ac:dyDescent="0.55000000000000004">
      <c r="A1" s="670" t="s">
        <v>147</v>
      </c>
      <c r="B1" s="671"/>
      <c r="C1" s="671"/>
      <c r="D1" s="671"/>
      <c r="E1" s="671"/>
      <c r="F1" s="671"/>
      <c r="G1" s="671"/>
      <c r="H1" s="671"/>
      <c r="I1" s="671"/>
      <c r="J1" s="672"/>
      <c r="K1" s="403"/>
      <c r="L1" s="403"/>
      <c r="M1" s="403"/>
      <c r="N1" s="403"/>
      <c r="O1" s="403"/>
      <c r="P1" s="403"/>
      <c r="Q1" s="403"/>
      <c r="R1" s="164"/>
      <c r="S1"/>
      <c r="T1"/>
      <c r="U1"/>
      <c r="V1"/>
      <c r="W1"/>
      <c r="X1"/>
      <c r="Y1"/>
    </row>
    <row r="2" spans="1:25" ht="18" x14ac:dyDescent="0.55000000000000004">
      <c r="A2" s="664" t="s">
        <v>148</v>
      </c>
      <c r="B2" s="665"/>
      <c r="C2" s="665"/>
      <c r="D2" s="665"/>
      <c r="E2" s="665"/>
      <c r="F2" s="665"/>
      <c r="G2" s="665"/>
      <c r="H2" s="665"/>
      <c r="I2" s="665"/>
      <c r="J2" s="666"/>
      <c r="K2" s="403"/>
      <c r="L2" s="403"/>
      <c r="M2" s="403"/>
      <c r="N2" s="403"/>
      <c r="O2" s="403"/>
      <c r="P2" s="403"/>
      <c r="Q2" s="403"/>
      <c r="R2" s="164"/>
      <c r="S2"/>
      <c r="T2"/>
      <c r="U2"/>
      <c r="V2"/>
      <c r="W2"/>
      <c r="X2"/>
      <c r="Y2"/>
    </row>
    <row r="3" spans="1:25" ht="18" x14ac:dyDescent="0.55000000000000004">
      <c r="A3" s="664" t="s">
        <v>163</v>
      </c>
      <c r="B3" s="665"/>
      <c r="C3" s="665"/>
      <c r="D3" s="665"/>
      <c r="E3" s="665"/>
      <c r="F3" s="665"/>
      <c r="G3" s="665"/>
      <c r="H3" s="665"/>
      <c r="I3" s="665"/>
      <c r="J3" s="666"/>
      <c r="K3" s="403"/>
      <c r="L3" s="403"/>
      <c r="M3" s="403"/>
      <c r="N3" s="403"/>
      <c r="O3" s="403"/>
      <c r="P3" s="403"/>
      <c r="Q3" s="403"/>
      <c r="R3" s="164"/>
      <c r="S3"/>
      <c r="T3"/>
      <c r="U3"/>
      <c r="V3"/>
      <c r="W3"/>
      <c r="X3"/>
      <c r="Y3"/>
    </row>
    <row r="4" spans="1:25" ht="18" customHeight="1" x14ac:dyDescent="0.45">
      <c r="A4" s="770" t="s">
        <v>288</v>
      </c>
      <c r="B4" s="771"/>
      <c r="C4" s="771"/>
      <c r="D4" s="771"/>
      <c r="E4" s="771"/>
      <c r="F4" s="771"/>
      <c r="G4" s="771"/>
      <c r="H4" s="771"/>
      <c r="I4" s="771"/>
      <c r="J4" s="772"/>
      <c r="K4" s="396"/>
      <c r="L4" s="396"/>
      <c r="M4" s="396"/>
      <c r="N4" s="396"/>
      <c r="O4" s="396"/>
      <c r="P4" s="396"/>
      <c r="Q4" s="396"/>
      <c r="R4" s="164"/>
      <c r="S4"/>
      <c r="T4"/>
      <c r="U4"/>
      <c r="V4"/>
      <c r="W4"/>
      <c r="X4"/>
      <c r="Y4"/>
    </row>
    <row r="5" spans="1:25" ht="18" customHeight="1" x14ac:dyDescent="0.45">
      <c r="A5" s="770" t="s">
        <v>245</v>
      </c>
      <c r="B5" s="771"/>
      <c r="C5" s="771"/>
      <c r="D5" s="771"/>
      <c r="E5" s="771"/>
      <c r="F5" s="771"/>
      <c r="G5" s="771"/>
      <c r="H5" s="771"/>
      <c r="I5" s="771"/>
      <c r="J5" s="772"/>
      <c r="K5" s="396"/>
      <c r="L5" s="396"/>
      <c r="M5" s="396"/>
      <c r="N5" s="396"/>
      <c r="O5" s="396"/>
      <c r="P5" s="396"/>
      <c r="Q5" s="396"/>
      <c r="R5" s="164"/>
      <c r="S5"/>
      <c r="T5"/>
      <c r="U5"/>
      <c r="V5"/>
      <c r="W5"/>
      <c r="X5"/>
      <c r="Y5"/>
    </row>
    <row r="6" spans="1:25" ht="18" x14ac:dyDescent="0.55000000000000004">
      <c r="A6" s="823"/>
      <c r="B6" s="824"/>
      <c r="C6" s="824"/>
      <c r="D6" s="824"/>
      <c r="E6" s="824"/>
      <c r="F6" s="824"/>
      <c r="G6" s="824"/>
      <c r="H6" s="824"/>
      <c r="I6" s="824"/>
      <c r="J6" s="825"/>
      <c r="K6" s="357"/>
      <c r="L6" s="357"/>
      <c r="M6" s="357"/>
      <c r="N6" s="357"/>
      <c r="O6" s="357"/>
      <c r="P6" s="357"/>
      <c r="Q6" s="357"/>
      <c r="R6" s="164"/>
      <c r="S6"/>
      <c r="T6"/>
      <c r="U6"/>
      <c r="V6"/>
      <c r="W6"/>
      <c r="X6"/>
      <c r="Y6"/>
    </row>
    <row r="7" spans="1:25" ht="18" x14ac:dyDescent="0.55000000000000004">
      <c r="A7" s="373"/>
      <c r="I7" s="374"/>
      <c r="J7" s="375"/>
      <c r="K7" s="374"/>
      <c r="L7" s="374"/>
      <c r="M7" s="374"/>
      <c r="N7" s="374"/>
      <c r="O7" s="374"/>
      <c r="P7" s="374"/>
      <c r="Q7" s="374"/>
      <c r="R7" s="164"/>
      <c r="S7"/>
      <c r="T7"/>
      <c r="U7"/>
      <c r="V7"/>
      <c r="W7"/>
      <c r="X7"/>
      <c r="Y7"/>
    </row>
    <row r="8" spans="1:25" ht="18" x14ac:dyDescent="0.55000000000000004">
      <c r="A8" s="664" t="s">
        <v>151</v>
      </c>
      <c r="B8" s="665"/>
      <c r="C8" s="665"/>
      <c r="D8" s="665"/>
      <c r="E8" s="665"/>
      <c r="F8" s="665"/>
      <c r="G8" s="665"/>
      <c r="H8" s="665"/>
      <c r="I8" s="665"/>
      <c r="J8" s="666"/>
      <c r="K8" s="403"/>
      <c r="L8" s="403"/>
      <c r="M8" s="403"/>
      <c r="N8" s="403"/>
      <c r="O8" s="403"/>
      <c r="P8" s="403"/>
      <c r="Q8" s="403"/>
      <c r="R8" s="164"/>
      <c r="S8"/>
      <c r="T8"/>
      <c r="U8"/>
      <c r="V8"/>
      <c r="W8"/>
      <c r="X8"/>
      <c r="Y8"/>
    </row>
    <row r="9" spans="1:25" ht="15.75" x14ac:dyDescent="0.5">
      <c r="A9" s="667" t="s">
        <v>204</v>
      </c>
      <c r="B9" s="668"/>
      <c r="C9" s="668"/>
      <c r="D9" s="668"/>
      <c r="E9" s="668"/>
      <c r="F9" s="668"/>
      <c r="G9" s="668"/>
      <c r="H9" s="668"/>
      <c r="I9" s="668"/>
      <c r="J9" s="669"/>
      <c r="K9" s="404"/>
      <c r="L9" s="404"/>
      <c r="M9" s="404"/>
      <c r="N9" s="404"/>
      <c r="O9" s="404"/>
      <c r="P9" s="404"/>
      <c r="Q9" s="404"/>
      <c r="R9" s="164"/>
      <c r="S9"/>
      <c r="T9"/>
      <c r="U9"/>
      <c r="V9"/>
      <c r="W9"/>
      <c r="X9"/>
      <c r="Y9"/>
    </row>
    <row r="10" spans="1:25" ht="15.75" x14ac:dyDescent="0.5">
      <c r="A10" s="419" t="s">
        <v>250</v>
      </c>
      <c r="B10" s="422"/>
      <c r="C10" s="422" t="str">
        <f ca="1">MID(CELL("Dateiname",$A$1),FIND("]", CELL("Dateiname",$A$1))+1,31)</f>
        <v>Maler_mitBUAG</v>
      </c>
      <c r="D10" s="422"/>
      <c r="E10" s="422"/>
      <c r="F10" s="422"/>
      <c r="G10" s="422"/>
      <c r="H10" s="422"/>
      <c r="I10" s="422"/>
      <c r="J10" s="423"/>
      <c r="K10" s="404"/>
      <c r="L10" s="404"/>
      <c r="M10" s="404"/>
      <c r="N10" s="404"/>
      <c r="O10" s="404"/>
      <c r="P10" s="404"/>
      <c r="Q10" s="404"/>
      <c r="R10" s="164"/>
      <c r="S10"/>
      <c r="T10"/>
      <c r="U10"/>
      <c r="V10"/>
      <c r="W10"/>
      <c r="X10"/>
      <c r="Y10"/>
    </row>
    <row r="11" spans="1:25" ht="15.75" x14ac:dyDescent="0.5">
      <c r="A11" s="359"/>
      <c r="B11" s="359"/>
      <c r="C11" s="359"/>
      <c r="D11" s="359"/>
      <c r="E11" s="359"/>
      <c r="F11" s="359"/>
      <c r="G11" s="359"/>
      <c r="H11" s="359"/>
      <c r="I11" s="359"/>
      <c r="J11" s="359"/>
      <c r="K11" s="404"/>
      <c r="L11" s="404"/>
      <c r="M11" s="404"/>
      <c r="N11" s="404"/>
      <c r="O11" s="404"/>
      <c r="P11" s="404"/>
      <c r="Q11" s="404"/>
      <c r="R11" s="164"/>
      <c r="S11"/>
      <c r="T11"/>
      <c r="U11"/>
      <c r="V11"/>
      <c r="W11"/>
      <c r="X11"/>
      <c r="Y11"/>
    </row>
    <row r="12" spans="1:25" ht="15.75" x14ac:dyDescent="0.5">
      <c r="A12" s="359"/>
      <c r="B12" s="359"/>
      <c r="C12" s="359"/>
      <c r="D12" s="359"/>
      <c r="F12" s="359"/>
      <c r="G12" s="359"/>
      <c r="H12" s="359"/>
      <c r="I12" s="359"/>
      <c r="J12" s="359"/>
      <c r="K12" s="404"/>
      <c r="L12" s="404"/>
      <c r="M12" s="404"/>
      <c r="N12" s="404"/>
      <c r="O12" s="404"/>
      <c r="P12" s="404"/>
      <c r="Q12" s="404"/>
      <c r="R12" s="164"/>
      <c r="S12"/>
      <c r="T12"/>
      <c r="U12"/>
      <c r="V12"/>
      <c r="W12"/>
      <c r="X12"/>
      <c r="Y12"/>
    </row>
    <row r="13" spans="1:25" ht="15.75" x14ac:dyDescent="0.5">
      <c r="H13" s="359"/>
      <c r="I13" s="359"/>
      <c r="J13" s="359"/>
      <c r="K13" s="359"/>
      <c r="L13" s="359"/>
      <c r="M13" s="359"/>
      <c r="N13" s="359"/>
      <c r="O13" s="359"/>
      <c r="P13" s="359"/>
      <c r="Q13" s="359"/>
      <c r="R13" s="164"/>
      <c r="S13"/>
      <c r="T13"/>
      <c r="U13"/>
      <c r="V13"/>
      <c r="W13"/>
      <c r="X13"/>
      <c r="Y13"/>
    </row>
    <row r="14" spans="1:25" ht="15.75" x14ac:dyDescent="0.5">
      <c r="A14" s="821" t="s">
        <v>234</v>
      </c>
      <c r="B14" s="822"/>
      <c r="C14" s="822"/>
      <c r="D14" s="822"/>
      <c r="E14" s="822"/>
      <c r="F14" s="822"/>
      <c r="G14" s="822"/>
      <c r="H14" s="822"/>
      <c r="I14" s="822"/>
      <c r="J14" s="822"/>
      <c r="K14" s="359"/>
      <c r="L14" s="359"/>
      <c r="M14" s="359"/>
      <c r="N14" s="359"/>
      <c r="O14" s="359"/>
      <c r="P14" s="359"/>
      <c r="Q14" s="359"/>
      <c r="R14" s="164"/>
      <c r="S14"/>
      <c r="T14"/>
      <c r="U14"/>
      <c r="V14"/>
      <c r="W14"/>
      <c r="X14"/>
      <c r="Y14"/>
    </row>
    <row r="15" spans="1:25" ht="15.75" x14ac:dyDescent="0.5">
      <c r="A15" s="343"/>
      <c r="B15" s="2" t="s">
        <v>198</v>
      </c>
      <c r="C15" s="1" t="s">
        <v>106</v>
      </c>
      <c r="D15" s="1" t="s">
        <v>108</v>
      </c>
      <c r="E15" s="1" t="s">
        <v>110</v>
      </c>
      <c r="F15" s="1" t="s">
        <v>112</v>
      </c>
      <c r="G15" s="819" t="s">
        <v>239</v>
      </c>
      <c r="H15" s="819"/>
      <c r="I15" s="716" t="s">
        <v>255</v>
      </c>
      <c r="J15" s="717"/>
      <c r="K15" s="359"/>
      <c r="L15" s="359"/>
      <c r="M15" s="359"/>
      <c r="N15" s="359"/>
      <c r="O15" s="359"/>
      <c r="P15" s="359"/>
      <c r="Q15" s="359"/>
      <c r="R15" s="164"/>
      <c r="S15"/>
      <c r="T15"/>
      <c r="U15"/>
      <c r="V15"/>
      <c r="W15"/>
      <c r="X15"/>
      <c r="Y15"/>
    </row>
    <row r="16" spans="1:25" ht="15.75" x14ac:dyDescent="0.5">
      <c r="A16" s="344"/>
      <c r="B16" s="405">
        <f>H52</f>
        <v>0.28039999999999998</v>
      </c>
      <c r="C16" s="406">
        <f>D160</f>
        <v>0.35916955822894875</v>
      </c>
      <c r="D16" s="406">
        <f t="shared" ref="D16:F16" si="0">E160</f>
        <v>0</v>
      </c>
      <c r="E16" s="406">
        <f t="shared" si="0"/>
        <v>0</v>
      </c>
      <c r="F16" s="406">
        <f t="shared" si="0"/>
        <v>0.50020935824318979</v>
      </c>
      <c r="G16" s="820">
        <f>C16+D16+E16+F16</f>
        <v>0.8593789164721386</v>
      </c>
      <c r="H16" s="820"/>
      <c r="I16" s="608">
        <f>H164</f>
        <v>0.76558966180154042</v>
      </c>
      <c r="J16" s="609"/>
      <c r="K16" s="359"/>
      <c r="L16" s="359"/>
      <c r="M16" s="359"/>
      <c r="N16" s="359"/>
      <c r="O16" s="359"/>
      <c r="P16" s="359"/>
      <c r="Q16" s="359"/>
      <c r="R16" s="164"/>
      <c r="S16"/>
      <c r="T16"/>
      <c r="U16"/>
      <c r="V16"/>
      <c r="W16"/>
      <c r="X16"/>
      <c r="Y16"/>
    </row>
    <row r="17" spans="1:25" ht="15.75" x14ac:dyDescent="0.5">
      <c r="H17" s="364"/>
      <c r="I17" s="364"/>
      <c r="J17" s="364"/>
      <c r="K17" s="359"/>
      <c r="L17" s="359"/>
      <c r="M17" s="359"/>
      <c r="N17" s="359"/>
      <c r="O17" s="359"/>
      <c r="P17" s="359"/>
      <c r="Q17" s="359"/>
      <c r="R17" s="164"/>
      <c r="S17"/>
      <c r="T17"/>
      <c r="U17"/>
      <c r="V17"/>
      <c r="W17"/>
      <c r="X17"/>
      <c r="Y17"/>
    </row>
    <row r="18" spans="1:25" ht="15.75" x14ac:dyDescent="0.5">
      <c r="A18" s="814" t="s">
        <v>235</v>
      </c>
      <c r="B18" s="809"/>
      <c r="C18" s="809"/>
      <c r="D18" s="809"/>
      <c r="E18" s="809"/>
      <c r="F18" s="809"/>
      <c r="G18" s="809"/>
      <c r="H18" s="809"/>
      <c r="I18" s="809"/>
      <c r="J18" s="810"/>
      <c r="K18" s="359"/>
      <c r="L18" s="359"/>
      <c r="M18" s="359"/>
      <c r="N18" s="359"/>
      <c r="O18" s="359"/>
      <c r="P18" s="359"/>
      <c r="Q18" s="359"/>
      <c r="R18" s="164"/>
      <c r="S18"/>
      <c r="T18"/>
      <c r="U18"/>
      <c r="V18"/>
      <c r="W18"/>
      <c r="X18"/>
      <c r="Y18"/>
    </row>
    <row r="19" spans="1:25" ht="15.75" x14ac:dyDescent="0.5">
      <c r="A19" s="815"/>
      <c r="B19" s="816"/>
      <c r="C19" s="816"/>
      <c r="D19" s="816"/>
      <c r="E19" s="816"/>
      <c r="F19" s="816"/>
      <c r="G19" s="816"/>
      <c r="H19" s="816"/>
      <c r="I19" s="816"/>
      <c r="J19" s="817"/>
      <c r="K19" s="359"/>
      <c r="L19" s="359"/>
      <c r="M19" s="359"/>
      <c r="N19" s="359"/>
      <c r="O19" s="359"/>
      <c r="P19" s="359"/>
      <c r="Q19" s="359"/>
      <c r="R19" s="164"/>
      <c r="S19"/>
      <c r="T19"/>
      <c r="U19"/>
      <c r="V19"/>
      <c r="W19"/>
      <c r="X19"/>
      <c r="Y19"/>
    </row>
    <row r="20" spans="1:25" ht="15.75" customHeight="1" x14ac:dyDescent="0.5">
      <c r="A20" s="815" t="s">
        <v>236</v>
      </c>
      <c r="B20" s="816"/>
      <c r="C20" s="816"/>
      <c r="D20" s="816"/>
      <c r="E20" s="816"/>
      <c r="F20" s="816"/>
      <c r="G20" s="816"/>
      <c r="H20" s="816"/>
      <c r="I20" s="816"/>
      <c r="J20" s="817"/>
      <c r="K20" s="359"/>
      <c r="L20" s="359"/>
      <c r="M20" s="359"/>
      <c r="N20" s="359"/>
      <c r="O20" s="359"/>
      <c r="P20" s="359"/>
      <c r="Q20" s="359"/>
      <c r="R20" s="164"/>
      <c r="S20"/>
      <c r="T20"/>
      <c r="U20"/>
      <c r="V20"/>
      <c r="W20"/>
      <c r="X20"/>
      <c r="Y20"/>
    </row>
    <row r="21" spans="1:25" ht="15.75" x14ac:dyDescent="0.5">
      <c r="A21" s="815"/>
      <c r="B21" s="816"/>
      <c r="C21" s="816"/>
      <c r="D21" s="816"/>
      <c r="E21" s="816"/>
      <c r="F21" s="816"/>
      <c r="G21" s="816"/>
      <c r="H21" s="816"/>
      <c r="I21" s="816"/>
      <c r="J21" s="817"/>
      <c r="K21" s="359"/>
      <c r="L21" s="359"/>
      <c r="M21" s="359"/>
      <c r="N21" s="359"/>
      <c r="O21" s="359"/>
      <c r="P21" s="359"/>
      <c r="Q21" s="359"/>
      <c r="R21" s="164"/>
      <c r="S21"/>
      <c r="T21"/>
      <c r="U21"/>
      <c r="V21"/>
      <c r="W21"/>
      <c r="X21"/>
      <c r="Y21"/>
    </row>
    <row r="22" spans="1:25" ht="15.75" x14ac:dyDescent="0.5">
      <c r="A22" s="815"/>
      <c r="B22" s="816"/>
      <c r="C22" s="816"/>
      <c r="D22" s="816"/>
      <c r="E22" s="816"/>
      <c r="F22" s="816"/>
      <c r="G22" s="816"/>
      <c r="H22" s="816"/>
      <c r="I22" s="816"/>
      <c r="J22" s="817"/>
      <c r="K22" s="359"/>
      <c r="L22" s="359"/>
      <c r="M22" s="359"/>
      <c r="N22" s="359"/>
      <c r="O22" s="359"/>
      <c r="P22" s="359"/>
      <c r="Q22" s="359"/>
      <c r="R22" s="164"/>
      <c r="S22"/>
      <c r="T22"/>
      <c r="U22"/>
      <c r="V22"/>
      <c r="W22"/>
      <c r="X22"/>
      <c r="Y22"/>
    </row>
    <row r="23" spans="1:25" ht="15.75" x14ac:dyDescent="0.5">
      <c r="A23" s="815" t="s">
        <v>237</v>
      </c>
      <c r="B23" s="816"/>
      <c r="C23" s="816"/>
      <c r="D23" s="816"/>
      <c r="E23" s="816"/>
      <c r="F23" s="816"/>
      <c r="G23" s="816"/>
      <c r="H23" s="816"/>
      <c r="I23" s="816"/>
      <c r="J23" s="817"/>
      <c r="K23" s="359"/>
      <c r="L23" s="359"/>
      <c r="M23" s="359"/>
      <c r="N23" s="359"/>
      <c r="O23" s="359"/>
      <c r="P23" s="359"/>
      <c r="Q23" s="359"/>
      <c r="R23" s="164"/>
      <c r="S23"/>
      <c r="T23"/>
      <c r="U23"/>
      <c r="V23"/>
      <c r="W23"/>
      <c r="X23"/>
      <c r="Y23"/>
    </row>
    <row r="24" spans="1:25" ht="15.75" x14ac:dyDescent="0.5">
      <c r="A24" s="815"/>
      <c r="B24" s="816"/>
      <c r="C24" s="816"/>
      <c r="D24" s="816"/>
      <c r="E24" s="816"/>
      <c r="F24" s="816"/>
      <c r="G24" s="816"/>
      <c r="H24" s="816"/>
      <c r="I24" s="816"/>
      <c r="J24" s="817"/>
      <c r="K24" s="359"/>
      <c r="L24" s="359"/>
      <c r="M24" s="359"/>
      <c r="N24" s="359"/>
      <c r="O24" s="359"/>
      <c r="P24" s="359"/>
      <c r="Q24" s="359"/>
      <c r="R24" s="164"/>
      <c r="S24"/>
      <c r="T24"/>
      <c r="U24"/>
      <c r="V24"/>
      <c r="W24"/>
      <c r="X24"/>
      <c r="Y24"/>
    </row>
    <row r="25" spans="1:25" ht="15.75" x14ac:dyDescent="0.5">
      <c r="A25" s="815"/>
      <c r="B25" s="816"/>
      <c r="C25" s="816"/>
      <c r="D25" s="816"/>
      <c r="E25" s="816"/>
      <c r="F25" s="816"/>
      <c r="G25" s="816"/>
      <c r="H25" s="816"/>
      <c r="I25" s="816"/>
      <c r="J25" s="817"/>
      <c r="K25" s="359"/>
      <c r="L25" s="359"/>
      <c r="M25" s="359"/>
      <c r="N25" s="359"/>
      <c r="O25" s="359"/>
      <c r="P25" s="359"/>
      <c r="Q25" s="359"/>
      <c r="R25" s="164"/>
      <c r="S25"/>
      <c r="T25"/>
      <c r="U25"/>
      <c r="V25"/>
      <c r="W25"/>
      <c r="X25"/>
      <c r="Y25"/>
    </row>
    <row r="26" spans="1:25" ht="15.75" x14ac:dyDescent="0.5">
      <c r="A26" s="815" t="s">
        <v>238</v>
      </c>
      <c r="B26" s="816"/>
      <c r="C26" s="816"/>
      <c r="D26" s="816"/>
      <c r="E26" s="816"/>
      <c r="F26" s="816"/>
      <c r="G26" s="816"/>
      <c r="H26" s="816"/>
      <c r="I26" s="816"/>
      <c r="J26" s="817"/>
      <c r="K26" s="359"/>
      <c r="L26" s="359"/>
      <c r="M26" s="359"/>
      <c r="N26" s="359"/>
      <c r="O26" s="359"/>
      <c r="P26" s="359"/>
      <c r="Q26" s="359"/>
      <c r="R26" s="164"/>
      <c r="S26"/>
      <c r="T26"/>
      <c r="U26"/>
      <c r="V26"/>
      <c r="W26"/>
      <c r="X26"/>
      <c r="Y26"/>
    </row>
    <row r="27" spans="1:25" ht="15.75" x14ac:dyDescent="0.5">
      <c r="A27" s="815"/>
      <c r="B27" s="816"/>
      <c r="C27" s="816"/>
      <c r="D27" s="816"/>
      <c r="E27" s="816"/>
      <c r="F27" s="816"/>
      <c r="G27" s="816"/>
      <c r="H27" s="816"/>
      <c r="I27" s="816"/>
      <c r="J27" s="817"/>
      <c r="K27" s="359"/>
      <c r="L27" s="359"/>
      <c r="M27" s="359"/>
      <c r="N27" s="359"/>
      <c r="O27" s="359"/>
      <c r="P27" s="359"/>
      <c r="Q27" s="359"/>
      <c r="R27" s="164"/>
      <c r="S27"/>
      <c r="T27"/>
      <c r="U27"/>
      <c r="V27"/>
      <c r="W27"/>
      <c r="X27"/>
      <c r="Y27"/>
    </row>
    <row r="28" spans="1:25" ht="15.75" x14ac:dyDescent="0.5">
      <c r="A28" s="811"/>
      <c r="B28" s="812"/>
      <c r="C28" s="812"/>
      <c r="D28" s="812"/>
      <c r="E28" s="812"/>
      <c r="F28" s="812"/>
      <c r="G28" s="812"/>
      <c r="H28" s="812"/>
      <c r="I28" s="812"/>
      <c r="J28" s="813"/>
      <c r="K28" s="359"/>
      <c r="L28" s="359"/>
      <c r="M28" s="359"/>
      <c r="N28" s="359"/>
      <c r="O28" s="359"/>
      <c r="P28" s="359"/>
      <c r="Q28" s="359"/>
      <c r="R28" s="164"/>
      <c r="S28"/>
      <c r="T28"/>
      <c r="U28"/>
      <c r="V28"/>
      <c r="W28"/>
      <c r="X28"/>
      <c r="Y28"/>
    </row>
    <row r="29" spans="1:25" ht="15.75" x14ac:dyDescent="0.5">
      <c r="A29" s="814" t="s">
        <v>240</v>
      </c>
      <c r="B29" s="809"/>
      <c r="C29" s="809"/>
      <c r="D29" s="809"/>
      <c r="E29" s="809"/>
      <c r="F29" s="809"/>
      <c r="G29" s="809"/>
      <c r="H29" s="809"/>
      <c r="I29" s="809"/>
      <c r="J29" s="810"/>
      <c r="K29" s="359"/>
      <c r="L29" s="359"/>
      <c r="M29" s="359"/>
      <c r="N29" s="359"/>
      <c r="O29" s="359"/>
      <c r="P29" s="359"/>
      <c r="Q29" s="359"/>
      <c r="R29" s="164"/>
      <c r="S29"/>
      <c r="T29"/>
      <c r="U29"/>
      <c r="V29"/>
      <c r="W29"/>
      <c r="X29"/>
      <c r="Y29"/>
    </row>
    <row r="30" spans="1:25" ht="15.75" x14ac:dyDescent="0.5">
      <c r="A30" s="815"/>
      <c r="B30" s="816"/>
      <c r="C30" s="816"/>
      <c r="D30" s="816"/>
      <c r="E30" s="816"/>
      <c r="F30" s="816"/>
      <c r="G30" s="816"/>
      <c r="H30" s="816"/>
      <c r="I30" s="816"/>
      <c r="J30" s="817"/>
      <c r="K30" s="359"/>
      <c r="L30" s="359"/>
      <c r="M30" s="359"/>
      <c r="N30" s="359"/>
      <c r="O30" s="359"/>
      <c r="P30" s="359"/>
      <c r="Q30" s="359"/>
      <c r="R30" s="164"/>
      <c r="S30"/>
      <c r="T30"/>
      <c r="U30"/>
      <c r="V30"/>
      <c r="W30"/>
      <c r="X30"/>
      <c r="Y30"/>
    </row>
    <row r="31" spans="1:25" ht="15.75" x14ac:dyDescent="0.5">
      <c r="A31" s="811"/>
      <c r="B31" s="812"/>
      <c r="C31" s="812"/>
      <c r="D31" s="812"/>
      <c r="E31" s="812"/>
      <c r="F31" s="812"/>
      <c r="G31" s="812"/>
      <c r="H31" s="812"/>
      <c r="I31" s="812"/>
      <c r="J31" s="813"/>
      <c r="K31" s="359"/>
      <c r="L31" s="359"/>
      <c r="M31" s="359"/>
      <c r="N31" s="359"/>
      <c r="O31" s="359"/>
      <c r="P31" s="359"/>
      <c r="Q31" s="359"/>
      <c r="R31" s="164"/>
      <c r="S31"/>
      <c r="T31"/>
      <c r="U31"/>
      <c r="V31"/>
      <c r="W31"/>
      <c r="X31"/>
      <c r="Y31"/>
    </row>
    <row r="32" spans="1:25" ht="15.75" x14ac:dyDescent="0.5">
      <c r="A32" s="808" t="s">
        <v>242</v>
      </c>
      <c r="B32" s="809"/>
      <c r="C32" s="809"/>
      <c r="D32" s="809"/>
      <c r="E32" s="809"/>
      <c r="F32" s="809"/>
      <c r="G32" s="809"/>
      <c r="H32" s="809"/>
      <c r="I32" s="809"/>
      <c r="J32" s="810"/>
      <c r="K32" s="359"/>
      <c r="L32" s="359"/>
      <c r="M32" s="359"/>
      <c r="N32" s="359"/>
      <c r="O32" s="359"/>
      <c r="P32" s="359"/>
      <c r="Q32" s="359"/>
      <c r="R32" s="164"/>
      <c r="S32"/>
      <c r="T32"/>
      <c r="U32"/>
      <c r="V32"/>
      <c r="W32"/>
      <c r="X32"/>
      <c r="Y32"/>
    </row>
    <row r="33" spans="1:25" ht="15.75" x14ac:dyDescent="0.5">
      <c r="A33" s="811"/>
      <c r="B33" s="812"/>
      <c r="C33" s="812"/>
      <c r="D33" s="812"/>
      <c r="E33" s="812"/>
      <c r="F33" s="812"/>
      <c r="G33" s="812"/>
      <c r="H33" s="812"/>
      <c r="I33" s="812"/>
      <c r="J33" s="813"/>
      <c r="K33" s="359"/>
      <c r="L33" s="359"/>
      <c r="M33" s="359"/>
      <c r="N33" s="359"/>
      <c r="O33" s="359"/>
      <c r="P33" s="359"/>
      <c r="Q33" s="359"/>
      <c r="R33" s="164"/>
      <c r="S33"/>
      <c r="T33"/>
      <c r="U33"/>
      <c r="V33"/>
      <c r="W33"/>
      <c r="X33"/>
      <c r="Y33"/>
    </row>
    <row r="34" spans="1:25" ht="15.75" x14ac:dyDescent="0.5">
      <c r="H34" s="376"/>
      <c r="I34" s="376"/>
      <c r="J34" s="376"/>
      <c r="K34" s="359"/>
      <c r="L34" s="359"/>
      <c r="M34" s="359"/>
      <c r="N34" s="359"/>
      <c r="O34" s="359"/>
      <c r="P34" s="359"/>
      <c r="Q34" s="359"/>
      <c r="R34" s="164"/>
      <c r="S34"/>
      <c r="T34"/>
      <c r="U34"/>
      <c r="V34"/>
      <c r="W34"/>
      <c r="X34"/>
      <c r="Y34"/>
    </row>
    <row r="35" spans="1:25" ht="15.75" x14ac:dyDescent="0.5">
      <c r="A35" s="818" t="s">
        <v>241</v>
      </c>
      <c r="B35" s="818"/>
      <c r="C35" s="818"/>
      <c r="D35" s="818"/>
      <c r="E35" s="818"/>
      <c r="F35" s="818"/>
      <c r="G35" s="818"/>
      <c r="H35" s="818"/>
      <c r="I35" s="818"/>
      <c r="J35" s="818"/>
      <c r="K35" s="359"/>
      <c r="L35" s="359"/>
      <c r="M35" s="359"/>
      <c r="N35" s="359"/>
      <c r="O35" s="359"/>
      <c r="P35" s="359"/>
      <c r="Q35" s="359"/>
      <c r="R35" s="164"/>
      <c r="S35"/>
      <c r="T35"/>
      <c r="U35"/>
      <c r="V35"/>
      <c r="W35"/>
      <c r="X35"/>
      <c r="Y35"/>
    </row>
    <row r="36" spans="1:25" x14ac:dyDescent="0.45">
      <c r="H36"/>
      <c r="I36"/>
      <c r="J36"/>
      <c r="K36"/>
      <c r="L36"/>
      <c r="M36"/>
      <c r="N36"/>
      <c r="O36"/>
      <c r="P36"/>
      <c r="Q36"/>
      <c r="R36" s="164"/>
      <c r="S36"/>
      <c r="T36"/>
      <c r="U36"/>
      <c r="V36"/>
      <c r="W36"/>
      <c r="X36"/>
      <c r="Y36"/>
    </row>
    <row r="37" spans="1:25" x14ac:dyDescent="0.45">
      <c r="A37" s="687" t="s">
        <v>224</v>
      </c>
      <c r="B37" s="688"/>
      <c r="C37" s="688"/>
      <c r="D37" s="688"/>
      <c r="E37" s="688"/>
      <c r="F37" s="688"/>
      <c r="G37" s="689"/>
      <c r="H37" s="690"/>
      <c r="I37"/>
      <c r="J37"/>
      <c r="K37" s="164"/>
      <c r="L37"/>
      <c r="M37"/>
      <c r="N37"/>
      <c r="O37"/>
      <c r="P37"/>
      <c r="Q37"/>
      <c r="R37"/>
    </row>
    <row r="38" spans="1:25" x14ac:dyDescent="0.45">
      <c r="A38" s="662">
        <f>'DPNK-Stamm'!B2</f>
        <v>46006</v>
      </c>
      <c r="B38" s="663"/>
      <c r="C38" s="257"/>
      <c r="D38" s="257"/>
      <c r="E38" s="258" t="s">
        <v>81</v>
      </c>
      <c r="F38" s="259" t="s">
        <v>83</v>
      </c>
      <c r="G38" s="43"/>
      <c r="H38" s="227" t="s">
        <v>19</v>
      </c>
      <c r="I38"/>
      <c r="J38"/>
      <c r="K38" s="164"/>
      <c r="L38"/>
      <c r="M38"/>
      <c r="N38"/>
      <c r="O38"/>
      <c r="P38"/>
      <c r="Q38"/>
      <c r="R38"/>
    </row>
    <row r="39" spans="1:25" x14ac:dyDescent="0.45">
      <c r="A39" s="628" t="str">
        <f>'DPNK-Stamm'!A4</f>
        <v>Arbeitslosenversicherung</v>
      </c>
      <c r="B39" s="629"/>
      <c r="C39" s="629"/>
      <c r="D39" s="629"/>
      <c r="E39" s="629"/>
      <c r="F39" s="630"/>
      <c r="G39" s="268" t="s">
        <v>81</v>
      </c>
      <c r="H39" s="224">
        <f>IF(G39=$E$38,'DPNK-Stamm'!H4,"")</f>
        <v>2.9499999999999998E-2</v>
      </c>
      <c r="I39"/>
      <c r="J39"/>
      <c r="K39" s="164"/>
      <c r="L39"/>
      <c r="M39"/>
      <c r="N39"/>
      <c r="O39"/>
      <c r="P39"/>
      <c r="Q39"/>
      <c r="R39"/>
    </row>
    <row r="40" spans="1:25" x14ac:dyDescent="0.45">
      <c r="A40" s="628" t="str">
        <f>'DPNK-Stamm'!A5</f>
        <v>Zuschlag Insolvenzentgeltsicherung</v>
      </c>
      <c r="B40" s="629"/>
      <c r="C40" s="629"/>
      <c r="D40" s="629"/>
      <c r="E40" s="629"/>
      <c r="F40" s="630"/>
      <c r="G40" s="269" t="s">
        <v>81</v>
      </c>
      <c r="H40" s="225">
        <f>IF(G40=$E$38,'DPNK-Stamm'!H5,"")</f>
        <v>1E-3</v>
      </c>
      <c r="I40"/>
      <c r="J40"/>
      <c r="K40" s="164"/>
      <c r="L40"/>
      <c r="M40"/>
      <c r="N40"/>
      <c r="O40"/>
      <c r="P40"/>
      <c r="Q40"/>
      <c r="R40"/>
    </row>
    <row r="41" spans="1:25" x14ac:dyDescent="0.45">
      <c r="A41" s="628" t="str">
        <f>'DPNK-Stamm'!A6</f>
        <v>Pensionsversicherung ASVG</v>
      </c>
      <c r="B41" s="629"/>
      <c r="C41" s="629"/>
      <c r="D41" s="629"/>
      <c r="E41" s="629"/>
      <c r="F41" s="630"/>
      <c r="G41" s="269" t="s">
        <v>81</v>
      </c>
      <c r="H41" s="225">
        <f>IF(G41=$E$38,'DPNK-Stamm'!H6,"")</f>
        <v>0.1255</v>
      </c>
      <c r="I41"/>
      <c r="J41"/>
      <c r="K41" s="164"/>
      <c r="L41"/>
      <c r="M41"/>
      <c r="N41"/>
      <c r="O41"/>
      <c r="P41"/>
      <c r="Q41"/>
      <c r="R41"/>
    </row>
    <row r="42" spans="1:25" x14ac:dyDescent="0.45">
      <c r="A42" s="628" t="str">
        <f>'DPNK-Stamm'!A7</f>
        <v>Krankenversicherung ASVG</v>
      </c>
      <c r="B42" s="629"/>
      <c r="C42" s="629"/>
      <c r="D42" s="629"/>
      <c r="E42" s="629"/>
      <c r="F42" s="630"/>
      <c r="G42" s="269" t="s">
        <v>81</v>
      </c>
      <c r="H42" s="225">
        <f>IF(G42=$E$38,'DPNK-Stamm'!H7,"")</f>
        <v>3.78E-2</v>
      </c>
      <c r="I42"/>
      <c r="J42"/>
      <c r="K42" s="164"/>
      <c r="L42"/>
      <c r="M42"/>
      <c r="N42"/>
      <c r="O42"/>
      <c r="P42"/>
      <c r="Q42"/>
      <c r="R42"/>
    </row>
    <row r="43" spans="1:25" x14ac:dyDescent="0.45">
      <c r="A43" s="628" t="str">
        <f>'DPNK-Stamm'!A8</f>
        <v>Unfallversicherung</v>
      </c>
      <c r="B43" s="629"/>
      <c r="C43" s="629"/>
      <c r="D43" s="629"/>
      <c r="E43" s="629"/>
      <c r="F43" s="630"/>
      <c r="G43" s="269" t="s">
        <v>81</v>
      </c>
      <c r="H43" s="225">
        <f>IF(G43=$E$38,'DPNK-Stamm'!H8,"")</f>
        <v>1.0999999999999999E-2</v>
      </c>
      <c r="I43"/>
      <c r="J43"/>
      <c r="K43" s="164"/>
      <c r="L43"/>
      <c r="M43"/>
      <c r="N43"/>
      <c r="O43"/>
      <c r="P43"/>
      <c r="Q43"/>
      <c r="R43"/>
    </row>
    <row r="44" spans="1:25" x14ac:dyDescent="0.45">
      <c r="A44" s="628" t="str">
        <f>'DPNK-Stamm'!A9</f>
        <v>Familienlastenausgleichsfonds (FLAF)</v>
      </c>
      <c r="B44" s="629"/>
      <c r="C44" s="629"/>
      <c r="D44" s="629"/>
      <c r="E44" s="629"/>
      <c r="F44" s="630"/>
      <c r="G44" s="269" t="s">
        <v>81</v>
      </c>
      <c r="H44" s="225">
        <f>IF(G44=$E$38,'DPNK-Stamm'!H9,"")</f>
        <v>3.6999999999999998E-2</v>
      </c>
      <c r="I44"/>
      <c r="J44"/>
      <c r="K44" s="164"/>
      <c r="L44"/>
      <c r="M44"/>
      <c r="N44"/>
      <c r="O44"/>
      <c r="P44"/>
      <c r="Q44"/>
      <c r="R44"/>
    </row>
    <row r="45" spans="1:25" x14ac:dyDescent="0.45">
      <c r="A45" s="628" t="str">
        <f>'DPNK-Stamm'!A10</f>
        <v>DZ zum FLAF (im Mittel; bitte zutreffenden Bundesländerwert eintragen)</v>
      </c>
      <c r="B45" s="629"/>
      <c r="C45" s="629"/>
      <c r="D45" s="629"/>
      <c r="E45" s="629"/>
      <c r="F45" s="630"/>
      <c r="G45" s="269" t="s">
        <v>81</v>
      </c>
      <c r="H45" s="225">
        <f>IF(G45=$E$38,'DPNK-Stamm'!H10,"")</f>
        <v>3.5999999999999999E-3</v>
      </c>
      <c r="I45"/>
      <c r="J45"/>
      <c r="K45" s="164"/>
      <c r="L45"/>
      <c r="M45"/>
      <c r="N45"/>
      <c r="O45"/>
      <c r="P45"/>
      <c r="Q45"/>
      <c r="R45"/>
    </row>
    <row r="46" spans="1:25" x14ac:dyDescent="0.45">
      <c r="A46" s="628" t="str">
        <f>'DPNK-Stamm'!A11</f>
        <v>Wohnbauförderungsbeitrag alle BL o. Wien</v>
      </c>
      <c r="B46" s="629"/>
      <c r="C46" s="629"/>
      <c r="D46" s="629"/>
      <c r="E46" s="629"/>
      <c r="F46" s="630"/>
      <c r="G46" s="269" t="s">
        <v>81</v>
      </c>
      <c r="H46" s="225">
        <f>IF(G46=$E$38,'DPNK-Stamm'!H11,"")</f>
        <v>5.0000000000000001E-3</v>
      </c>
      <c r="I46"/>
      <c r="J46"/>
      <c r="K46" s="164"/>
      <c r="L46"/>
      <c r="M46"/>
      <c r="N46"/>
      <c r="O46"/>
      <c r="P46"/>
      <c r="Q46"/>
      <c r="R46"/>
    </row>
    <row r="47" spans="1:25" x14ac:dyDescent="0.45">
      <c r="A47" s="628" t="str">
        <f>'DPNK-Stamm'!A12</f>
        <v>Schlechtwetterentschädigungsbeitrag</v>
      </c>
      <c r="B47" s="629"/>
      <c r="C47" s="629"/>
      <c r="D47" s="629"/>
      <c r="E47" s="629"/>
      <c r="F47" s="630"/>
      <c r="G47" s="269" t="s">
        <v>83</v>
      </c>
      <c r="H47" s="225" t="str">
        <f>IF(G47=$E$38,'DPNK-Stamm'!H12,"")</f>
        <v/>
      </c>
      <c r="I47"/>
      <c r="J47"/>
      <c r="K47" s="164"/>
      <c r="L47"/>
      <c r="M47"/>
      <c r="N47"/>
      <c r="O47"/>
      <c r="P47"/>
      <c r="Q47"/>
      <c r="R47"/>
    </row>
    <row r="48" spans="1:25" x14ac:dyDescent="0.45">
      <c r="A48" s="628" t="str">
        <f>'DPNK-Stamm'!A13</f>
        <v>Kommunalsteuer</v>
      </c>
      <c r="B48" s="629"/>
      <c r="C48" s="629"/>
      <c r="D48" s="629"/>
      <c r="E48" s="629"/>
      <c r="F48" s="630"/>
      <c r="G48" s="269" t="s">
        <v>81</v>
      </c>
      <c r="H48" s="225">
        <f>IF(G48=$E$38,'DPNK-Stamm'!H13,"")</f>
        <v>0.03</v>
      </c>
      <c r="I48"/>
      <c r="J48"/>
      <c r="K48" s="164"/>
      <c r="L48"/>
      <c r="M48"/>
      <c r="N48"/>
      <c r="O48"/>
      <c r="P48"/>
      <c r="Q48"/>
      <c r="R48"/>
    </row>
    <row r="49" spans="1:18" x14ac:dyDescent="0.45">
      <c r="A49" s="628" t="str">
        <f>'DPNK-Stamm'!A14</f>
        <v>Abfertigung-Neu (Betriebl. Mitarbeitervorsorge)</v>
      </c>
      <c r="B49" s="629"/>
      <c r="C49" s="629"/>
      <c r="D49" s="629"/>
      <c r="E49" s="629"/>
      <c r="F49" s="630"/>
      <c r="G49" s="269" t="s">
        <v>83</v>
      </c>
      <c r="H49" s="225" t="str">
        <f>IF(G49=$E$38,'DPNK-Stamm'!H14,"")</f>
        <v/>
      </c>
      <c r="I49"/>
      <c r="J49"/>
      <c r="K49" s="164"/>
      <c r="L49"/>
      <c r="M49"/>
      <c r="N49"/>
      <c r="O49"/>
      <c r="P49"/>
      <c r="Q49"/>
      <c r="R49"/>
    </row>
    <row r="50" spans="1:18" x14ac:dyDescent="0.45">
      <c r="A50" s="489" t="str">
        <f>'DPNK-Stamm'!A15</f>
        <v>frei</v>
      </c>
      <c r="B50" s="490"/>
      <c r="C50" s="490"/>
      <c r="D50" s="490"/>
      <c r="E50" s="490"/>
      <c r="F50" s="713"/>
      <c r="G50" s="269"/>
      <c r="H50" s="225" t="str">
        <f>IF(G50=$E$38,'DPNK-Stamm'!H15,"")</f>
        <v/>
      </c>
      <c r="I50"/>
      <c r="J50"/>
      <c r="K50" s="164"/>
      <c r="L50"/>
      <c r="M50"/>
      <c r="N50"/>
      <c r="O50"/>
      <c r="P50"/>
      <c r="Q50"/>
      <c r="R50"/>
    </row>
    <row r="51" spans="1:18" x14ac:dyDescent="0.45">
      <c r="A51" s="489" t="str">
        <f>'DPNK-Stamm'!A16</f>
        <v>frei</v>
      </c>
      <c r="B51" s="490"/>
      <c r="C51" s="490"/>
      <c r="D51" s="490"/>
      <c r="E51" s="490"/>
      <c r="F51" s="713"/>
      <c r="G51" s="270"/>
      <c r="H51" s="226" t="str">
        <f>IF(G51=$E$38,'DPNK-Stamm'!H16,"")</f>
        <v/>
      </c>
      <c r="I51"/>
      <c r="J51"/>
      <c r="K51" s="164"/>
      <c r="L51"/>
      <c r="M51"/>
      <c r="N51"/>
      <c r="O51"/>
      <c r="P51"/>
      <c r="Q51"/>
      <c r="R51"/>
    </row>
    <row r="52" spans="1:18" x14ac:dyDescent="0.45">
      <c r="A52" s="184" t="s">
        <v>41</v>
      </c>
      <c r="B52" s="101"/>
      <c r="C52" s="101"/>
      <c r="D52" s="101"/>
      <c r="E52" s="101"/>
      <c r="F52" s="101"/>
      <c r="G52" s="101"/>
      <c r="H52" s="67">
        <f>SUM(H39:H51)</f>
        <v>0.28039999999999998</v>
      </c>
      <c r="I52"/>
      <c r="J52"/>
      <c r="K52" s="164"/>
      <c r="L52"/>
      <c r="M52"/>
      <c r="N52"/>
      <c r="O52"/>
      <c r="P52"/>
      <c r="Q52"/>
      <c r="R52"/>
    </row>
    <row r="53" spans="1:18" x14ac:dyDescent="0.45">
      <c r="A53" s="645"/>
      <c r="B53" s="645"/>
      <c r="C53" s="645"/>
      <c r="D53" s="645"/>
      <c r="E53" s="645"/>
      <c r="F53" s="645"/>
      <c r="G53" s="645"/>
      <c r="H53" s="645"/>
      <c r="I53"/>
      <c r="J53"/>
      <c r="K53" s="164"/>
      <c r="L53"/>
      <c r="M53"/>
      <c r="N53"/>
      <c r="O53"/>
      <c r="P53"/>
      <c r="Q53"/>
      <c r="R53"/>
    </row>
    <row r="54" spans="1:18" x14ac:dyDescent="0.45">
      <c r="A54" s="711" t="str">
        <f>'DPNK-Stamm'!A20</f>
        <v>DPNK auf laufendes Entgelt</v>
      </c>
      <c r="B54" s="640"/>
      <c r="C54" s="640"/>
      <c r="D54" s="640"/>
      <c r="E54" s="640"/>
      <c r="F54" s="640"/>
      <c r="G54" s="640"/>
      <c r="H54" s="69">
        <f>H52</f>
        <v>0.28039999999999998</v>
      </c>
      <c r="I54"/>
      <c r="J54"/>
      <c r="K54" s="164"/>
      <c r="L54"/>
      <c r="M54"/>
      <c r="N54"/>
      <c r="O54"/>
      <c r="P54"/>
      <c r="Q54"/>
      <c r="R54"/>
    </row>
    <row r="55" spans="1:18" x14ac:dyDescent="0.45">
      <c r="A55" s="711" t="str">
        <f>'DPNK-Stamm'!A21</f>
        <v>abzüglich Wohnbauförderungsbeitrag</v>
      </c>
      <c r="B55" s="640"/>
      <c r="C55" s="640"/>
      <c r="D55" s="640"/>
      <c r="E55" s="640"/>
      <c r="F55" s="640"/>
      <c r="G55" s="641"/>
      <c r="H55" s="229">
        <f>'DPNK-Stamm'!H21</f>
        <v>-5.0000000000000001E-3</v>
      </c>
      <c r="I55"/>
      <c r="J55"/>
      <c r="K55" s="164"/>
      <c r="L55"/>
      <c r="M55"/>
      <c r="N55"/>
      <c r="O55"/>
      <c r="P55"/>
      <c r="Q55"/>
      <c r="R55"/>
    </row>
    <row r="56" spans="1:18" x14ac:dyDescent="0.45">
      <c r="A56" s="651">
        <f>'DPNK-Stamm'!A22</f>
        <v>0</v>
      </c>
      <c r="B56" s="652"/>
      <c r="C56" s="652"/>
      <c r="D56" s="652"/>
      <c r="E56" s="652"/>
      <c r="F56" s="652"/>
      <c r="G56" s="263"/>
      <c r="H56" s="68">
        <f>'DPNK-Stamm'!H22</f>
        <v>0</v>
      </c>
      <c r="I56"/>
      <c r="J56"/>
      <c r="K56" s="164"/>
      <c r="L56"/>
      <c r="M56"/>
      <c r="N56"/>
      <c r="O56"/>
      <c r="P56"/>
      <c r="Q56"/>
      <c r="R56"/>
    </row>
    <row r="57" spans="1:18" x14ac:dyDescent="0.45">
      <c r="A57" s="646" t="str">
        <f>'DPNK-Stamm'!A23</f>
        <v>Direkte Personalnebenkosten auf Sonderzahlungen</v>
      </c>
      <c r="B57" s="647"/>
      <c r="C57" s="647"/>
      <c r="D57" s="647"/>
      <c r="E57" s="647"/>
      <c r="F57" s="647"/>
      <c r="G57" s="647"/>
      <c r="H57" s="67">
        <f>SUM(H54:H56)</f>
        <v>0.27539999999999998</v>
      </c>
      <c r="I57"/>
      <c r="J57"/>
      <c r="K57" s="164"/>
      <c r="L57"/>
      <c r="M57"/>
      <c r="N57"/>
      <c r="O57"/>
      <c r="P57"/>
      <c r="Q57"/>
      <c r="R57"/>
    </row>
    <row r="58" spans="1:18" x14ac:dyDescent="0.45">
      <c r="A58" s="709" t="str">
        <f>'DPNK-Stamm'!A24</f>
        <v>Mittelwert</v>
      </c>
      <c r="B58" s="710"/>
      <c r="C58" s="710"/>
      <c r="D58" s="710"/>
      <c r="E58" s="710"/>
      <c r="F58" s="710"/>
      <c r="G58" s="710"/>
      <c r="H58" s="69">
        <f>(H52+H57)/2</f>
        <v>0.27789999999999998</v>
      </c>
      <c r="I58"/>
      <c r="J58"/>
      <c r="K58" s="164"/>
      <c r="L58"/>
      <c r="M58"/>
      <c r="N58"/>
      <c r="O58"/>
      <c r="P58"/>
      <c r="Q58"/>
      <c r="R58"/>
    </row>
    <row r="59" spans="1:18" x14ac:dyDescent="0.45">
      <c r="A59" s="708"/>
      <c r="B59" s="708"/>
      <c r="C59" s="708"/>
      <c r="D59" s="708"/>
      <c r="E59" s="708"/>
      <c r="F59" s="708"/>
      <c r="G59" s="708"/>
      <c r="H59" s="708"/>
      <c r="I59"/>
      <c r="J59"/>
      <c r="K59" s="164"/>
      <c r="L59"/>
      <c r="M59"/>
      <c r="N59"/>
      <c r="O59"/>
      <c r="P59"/>
      <c r="Q59"/>
      <c r="R59"/>
    </row>
    <row r="60" spans="1:18" x14ac:dyDescent="0.45">
      <c r="A60" s="70" t="s">
        <v>1</v>
      </c>
      <c r="B60" s="71"/>
      <c r="C60" s="71"/>
      <c r="D60" s="71"/>
      <c r="E60" s="72"/>
      <c r="F60" s="72"/>
      <c r="G60" s="73" t="s">
        <v>2</v>
      </c>
      <c r="H60" s="648" t="s">
        <v>43</v>
      </c>
      <c r="I60" s="63"/>
      <c r="J60" s="63"/>
      <c r="K60" s="64"/>
      <c r="L60"/>
      <c r="M60"/>
      <c r="N60"/>
      <c r="O60"/>
      <c r="P60"/>
      <c r="Q60"/>
      <c r="R60"/>
    </row>
    <row r="61" spans="1:18" x14ac:dyDescent="0.45">
      <c r="A61" s="74" t="s">
        <v>4</v>
      </c>
      <c r="B61" s="75"/>
      <c r="C61" s="75"/>
      <c r="D61" s="75"/>
      <c r="E61" s="76"/>
      <c r="F61" s="76"/>
      <c r="G61" s="77">
        <v>365.25</v>
      </c>
      <c r="H61" s="649"/>
      <c r="I61" s="63"/>
      <c r="J61" s="63"/>
      <c r="K61" s="64"/>
      <c r="L61"/>
      <c r="M61"/>
      <c r="N61"/>
      <c r="O61"/>
      <c r="P61"/>
      <c r="Q61"/>
      <c r="R61"/>
    </row>
    <row r="62" spans="1:18" x14ac:dyDescent="0.45">
      <c r="A62" s="78" t="s">
        <v>5</v>
      </c>
      <c r="B62" s="79"/>
      <c r="C62" s="79"/>
      <c r="D62" s="79"/>
      <c r="E62" s="80"/>
      <c r="F62" s="80"/>
      <c r="G62" s="81">
        <f>-G61/7*2</f>
        <v>-104.35714285714286</v>
      </c>
      <c r="H62" s="82"/>
      <c r="I62" s="63"/>
      <c r="J62" s="63"/>
      <c r="K62" s="64"/>
      <c r="L62"/>
      <c r="M62"/>
      <c r="N62"/>
      <c r="O62"/>
      <c r="P62"/>
      <c r="Q62"/>
      <c r="R62"/>
    </row>
    <row r="63" spans="1:18" x14ac:dyDescent="0.45">
      <c r="A63" s="83" t="s">
        <v>7</v>
      </c>
      <c r="B63" s="75"/>
      <c r="C63" s="75"/>
      <c r="D63" s="75"/>
      <c r="E63" s="76"/>
      <c r="F63" s="76"/>
      <c r="G63" s="84">
        <f>SUM(G61:G62)</f>
        <v>260.89285714285711</v>
      </c>
      <c r="H63" s="82"/>
      <c r="I63" s="63"/>
      <c r="J63" s="63"/>
      <c r="K63" s="64"/>
      <c r="L63"/>
      <c r="M63"/>
      <c r="N63"/>
      <c r="O63"/>
      <c r="P63"/>
      <c r="Q63"/>
      <c r="R63"/>
    </row>
    <row r="64" spans="1:18" x14ac:dyDescent="0.45">
      <c r="A64" s="85" t="s">
        <v>44</v>
      </c>
      <c r="B64" s="86"/>
      <c r="C64" s="86"/>
      <c r="D64" s="86"/>
      <c r="E64" s="63"/>
      <c r="F64" s="63"/>
      <c r="G64" s="87">
        <v>-10.5</v>
      </c>
      <c r="H64" s="650">
        <f>-(G64+G65)</f>
        <v>11.928571428571429</v>
      </c>
      <c r="I64" s="63"/>
      <c r="J64" s="63"/>
      <c r="K64" s="64"/>
      <c r="L64"/>
      <c r="M64"/>
      <c r="N64"/>
      <c r="O64"/>
      <c r="P64"/>
      <c r="Q64"/>
      <c r="R64"/>
    </row>
    <row r="65" spans="1:18" x14ac:dyDescent="0.45">
      <c r="A65" s="85" t="s">
        <v>297</v>
      </c>
      <c r="B65" s="86"/>
      <c r="C65" s="86"/>
      <c r="D65" s="88"/>
      <c r="F65" s="412">
        <v>1</v>
      </c>
      <c r="G65" s="87">
        <f>-2*5/7*F65</f>
        <v>-1.4285714285714286</v>
      </c>
      <c r="H65" s="650"/>
      <c r="I65" s="63"/>
      <c r="J65" s="63"/>
      <c r="K65" s="64"/>
      <c r="L65"/>
      <c r="M65"/>
      <c r="N65"/>
      <c r="O65"/>
      <c r="P65"/>
      <c r="Q65"/>
      <c r="R65"/>
    </row>
    <row r="66" spans="1:18" x14ac:dyDescent="0.45">
      <c r="A66" s="85" t="s">
        <v>45</v>
      </c>
      <c r="B66" s="86"/>
      <c r="C66" s="705"/>
      <c r="D66" s="706"/>
      <c r="G66" s="87"/>
      <c r="H66" s="89"/>
      <c r="I66" s="63"/>
      <c r="J66" s="63"/>
      <c r="K66" s="64"/>
      <c r="L66"/>
      <c r="M66"/>
      <c r="N66"/>
      <c r="O66"/>
      <c r="P66"/>
      <c r="Q66"/>
      <c r="R66"/>
    </row>
    <row r="67" spans="1:18" x14ac:dyDescent="0.45">
      <c r="A67" s="343"/>
      <c r="B67" s="271">
        <v>0.85</v>
      </c>
      <c r="C67" s="91">
        <v>5</v>
      </c>
      <c r="D67" s="707">
        <v>5</v>
      </c>
      <c r="E67" s="707"/>
      <c r="G67" s="87">
        <f>-5*C67*B67</f>
        <v>-21.25</v>
      </c>
      <c r="H67" s="650">
        <f>-(G67+G68)</f>
        <v>25.75</v>
      </c>
      <c r="I67"/>
      <c r="J67" s="63"/>
      <c r="K67" s="64"/>
      <c r="L67"/>
      <c r="M67"/>
      <c r="N67"/>
      <c r="O67"/>
      <c r="P67"/>
      <c r="Q67"/>
      <c r="R67"/>
    </row>
    <row r="68" spans="1:18" x14ac:dyDescent="0.45">
      <c r="A68" s="344"/>
      <c r="B68" s="94">
        <f>1-B67</f>
        <v>0.15000000000000002</v>
      </c>
      <c r="C68" s="93">
        <v>6</v>
      </c>
      <c r="D68" s="807">
        <v>5</v>
      </c>
      <c r="E68" s="807"/>
      <c r="F68" s="198"/>
      <c r="G68" s="81">
        <f>-5*C68*B68</f>
        <v>-4.5000000000000009</v>
      </c>
      <c r="H68" s="650"/>
      <c r="I68"/>
      <c r="J68" s="63"/>
      <c r="K68" s="64"/>
      <c r="L68"/>
      <c r="M68"/>
      <c r="N68"/>
      <c r="O68"/>
      <c r="P68"/>
      <c r="Q68"/>
      <c r="R68"/>
    </row>
    <row r="69" spans="1:18" x14ac:dyDescent="0.45">
      <c r="A69" s="83" t="s">
        <v>14</v>
      </c>
      <c r="B69" s="104"/>
      <c r="C69" s="75"/>
      <c r="D69" s="75"/>
      <c r="E69" s="76"/>
      <c r="F69" s="76"/>
      <c r="G69" s="84">
        <f>SUM(G63:G68)</f>
        <v>223.21428571428569</v>
      </c>
      <c r="H69" s="89"/>
      <c r="I69" s="63"/>
      <c r="J69" s="63"/>
      <c r="K69" s="64"/>
      <c r="L69"/>
      <c r="M69"/>
      <c r="N69"/>
      <c r="O69"/>
      <c r="P69"/>
      <c r="Q69"/>
      <c r="R69"/>
    </row>
    <row r="70" spans="1:18" x14ac:dyDescent="0.45">
      <c r="A70" s="95" t="s">
        <v>276</v>
      </c>
      <c r="B70" s="86"/>
      <c r="C70" s="86"/>
      <c r="D70" s="86"/>
      <c r="E70" s="63"/>
      <c r="F70" s="63"/>
      <c r="G70" s="96">
        <v>-11</v>
      </c>
      <c r="H70" s="650">
        <f>-(G70+G71)</f>
        <v>13.5</v>
      </c>
      <c r="I70" s="63"/>
      <c r="J70" s="63"/>
      <c r="K70" s="64"/>
      <c r="L70"/>
      <c r="M70"/>
      <c r="N70"/>
      <c r="O70"/>
      <c r="P70"/>
      <c r="Q70"/>
      <c r="R70"/>
    </row>
    <row r="71" spans="1:18" x14ac:dyDescent="0.45">
      <c r="A71" s="97" t="s">
        <v>277</v>
      </c>
      <c r="B71" s="79"/>
      <c r="C71" s="79"/>
      <c r="D71" s="79"/>
      <c r="E71" s="80"/>
      <c r="F71" s="80"/>
      <c r="G71" s="96">
        <v>-2.5</v>
      </c>
      <c r="H71" s="650"/>
      <c r="I71" s="63"/>
      <c r="J71" s="63"/>
      <c r="K71" s="64"/>
      <c r="L71"/>
      <c r="M71"/>
      <c r="N71"/>
      <c r="O71"/>
      <c r="P71"/>
      <c r="Q71"/>
      <c r="R71"/>
    </row>
    <row r="72" spans="1:18" x14ac:dyDescent="0.45">
      <c r="A72" s="83" t="s">
        <v>273</v>
      </c>
      <c r="B72" s="104"/>
      <c r="C72" s="75"/>
      <c r="D72" s="75"/>
      <c r="E72" s="76"/>
      <c r="F72" s="76"/>
      <c r="G72" s="98">
        <f>SUM(G69:G71)</f>
        <v>209.71428571428569</v>
      </c>
      <c r="H72" s="89"/>
      <c r="I72" s="63"/>
      <c r="J72" s="63"/>
      <c r="K72" s="64"/>
      <c r="L72"/>
      <c r="M72"/>
      <c r="N72"/>
      <c r="O72"/>
      <c r="P72"/>
      <c r="Q72"/>
      <c r="R72"/>
    </row>
    <row r="73" spans="1:18" x14ac:dyDescent="0.45">
      <c r="A73" s="95" t="s">
        <v>278</v>
      </c>
      <c r="B73" s="86"/>
      <c r="C73" s="86"/>
      <c r="D73" s="86"/>
      <c r="E73" s="63"/>
      <c r="F73" s="63"/>
      <c r="G73" s="96"/>
      <c r="H73" s="99">
        <f>-G73</f>
        <v>0</v>
      </c>
      <c r="I73" s="63"/>
      <c r="J73" s="63"/>
      <c r="K73" s="64"/>
      <c r="L73"/>
      <c r="M73"/>
      <c r="N73"/>
      <c r="O73"/>
      <c r="P73"/>
      <c r="Q73"/>
      <c r="R73"/>
    </row>
    <row r="74" spans="1:18" x14ac:dyDescent="0.45">
      <c r="A74" s="20" t="s">
        <v>275</v>
      </c>
      <c r="B74" s="86"/>
      <c r="C74" s="86"/>
      <c r="D74" s="86"/>
      <c r="E74" s="63"/>
      <c r="F74" s="63"/>
      <c r="G74" s="96">
        <v>-7.5</v>
      </c>
      <c r="H74" s="99">
        <f>-G74</f>
        <v>7.5</v>
      </c>
      <c r="I74" s="63"/>
      <c r="J74" s="63"/>
      <c r="K74" s="64"/>
      <c r="L74"/>
      <c r="M74"/>
      <c r="N74"/>
      <c r="O74"/>
      <c r="P74"/>
      <c r="Q74"/>
      <c r="R74"/>
    </row>
    <row r="75" spans="1:18" x14ac:dyDescent="0.45">
      <c r="A75" s="70" t="s">
        <v>274</v>
      </c>
      <c r="B75" s="100"/>
      <c r="C75" s="100"/>
      <c r="D75" s="100"/>
      <c r="E75" s="101"/>
      <c r="F75" s="101"/>
      <c r="G75" s="102">
        <f>SUM(G72:G74)</f>
        <v>202.21428571428569</v>
      </c>
      <c r="H75" s="103">
        <f>SUM(H61:H74)</f>
        <v>58.678571428571431</v>
      </c>
      <c r="I75" s="63"/>
      <c r="J75" s="63"/>
      <c r="K75" s="64"/>
      <c r="L75"/>
      <c r="M75"/>
      <c r="N75"/>
      <c r="O75"/>
      <c r="P75"/>
      <c r="Q75"/>
      <c r="R75"/>
    </row>
    <row r="76" spans="1:18" x14ac:dyDescent="0.45">
      <c r="A76" s="645"/>
      <c r="B76" s="645"/>
      <c r="C76" s="645"/>
      <c r="D76" s="645"/>
      <c r="E76" s="645"/>
      <c r="F76" s="645"/>
      <c r="G76" s="645"/>
      <c r="H76" s="645"/>
      <c r="I76" s="63"/>
      <c r="J76" s="63"/>
      <c r="K76" s="64"/>
      <c r="L76"/>
      <c r="M76"/>
      <c r="N76"/>
      <c r="O76"/>
      <c r="P76"/>
      <c r="Q76"/>
      <c r="R76"/>
    </row>
    <row r="77" spans="1:18" x14ac:dyDescent="0.45">
      <c r="A77" s="83" t="s">
        <v>18</v>
      </c>
      <c r="B77" s="104"/>
      <c r="C77" s="104"/>
      <c r="D77" s="104"/>
      <c r="E77" s="105"/>
      <c r="F77" s="106"/>
      <c r="G77" s="76"/>
      <c r="H77" s="76"/>
      <c r="I77" s="76"/>
      <c r="J77" s="107"/>
      <c r="K77" s="597" t="s">
        <v>46</v>
      </c>
      <c r="L77"/>
      <c r="M77"/>
      <c r="N77"/>
      <c r="O77"/>
      <c r="P77"/>
      <c r="Q77"/>
      <c r="R77"/>
    </row>
    <row r="78" spans="1:18" x14ac:dyDescent="0.45">
      <c r="A78" s="65"/>
      <c r="B78" s="66"/>
      <c r="C78" s="66"/>
      <c r="D78" s="66"/>
      <c r="E78" s="108"/>
      <c r="F78" s="109"/>
      <c r="G78" s="73" t="s">
        <v>17</v>
      </c>
      <c r="H78" s="73" t="s">
        <v>19</v>
      </c>
      <c r="I78" s="110" t="s">
        <v>48</v>
      </c>
      <c r="J78" s="111" t="s">
        <v>49</v>
      </c>
      <c r="K78" s="598"/>
      <c r="L78"/>
      <c r="M78"/>
      <c r="N78"/>
      <c r="O78"/>
      <c r="P78"/>
      <c r="Q78"/>
      <c r="R78"/>
    </row>
    <row r="79" spans="1:18" x14ac:dyDescent="0.45">
      <c r="A79" s="112"/>
      <c r="B79" s="113"/>
      <c r="C79" s="113"/>
      <c r="D79" s="113"/>
      <c r="E79" s="114"/>
      <c r="F79" s="114"/>
      <c r="G79" s="115"/>
      <c r="H79" s="115"/>
      <c r="I79" s="116"/>
      <c r="J79" s="117"/>
      <c r="K79" s="598"/>
      <c r="L79"/>
      <c r="M79"/>
      <c r="N79"/>
      <c r="O79"/>
      <c r="P79"/>
      <c r="Q79"/>
      <c r="R79"/>
    </row>
    <row r="80" spans="1:18" x14ac:dyDescent="0.45">
      <c r="A80" s="118" t="s">
        <v>50</v>
      </c>
      <c r="B80" s="114"/>
      <c r="C80" s="114"/>
      <c r="D80" s="114"/>
      <c r="E80" s="114"/>
      <c r="F80" s="114"/>
      <c r="G80" s="119">
        <f>G75</f>
        <v>202.21428571428569</v>
      </c>
      <c r="H80" s="120">
        <f>G80/G80</f>
        <v>1</v>
      </c>
      <c r="I80" s="121">
        <f>H$52</f>
        <v>0.28039999999999998</v>
      </c>
      <c r="J80" s="122">
        <f>H80*(1+I80)</f>
        <v>1.2804</v>
      </c>
      <c r="K80" s="598"/>
      <c r="L80"/>
      <c r="M80"/>
      <c r="N80"/>
      <c r="O80"/>
      <c r="P80"/>
      <c r="Q80"/>
      <c r="R80"/>
    </row>
    <row r="81" spans="1:18" x14ac:dyDescent="0.45">
      <c r="A81" s="118" t="s">
        <v>225</v>
      </c>
      <c r="B81" s="86"/>
      <c r="C81" s="86"/>
      <c r="D81" s="86"/>
      <c r="E81" s="86"/>
      <c r="F81" s="86"/>
      <c r="G81" s="123"/>
      <c r="H81" s="124"/>
      <c r="I81" s="121"/>
      <c r="J81" s="125"/>
      <c r="K81" s="598"/>
      <c r="L81"/>
      <c r="M81"/>
      <c r="N81"/>
      <c r="O81"/>
      <c r="P81"/>
      <c r="Q81"/>
      <c r="R81"/>
    </row>
    <row r="82" spans="1:18" x14ac:dyDescent="0.45">
      <c r="A82" s="126" t="s">
        <v>52</v>
      </c>
      <c r="B82" s="86"/>
      <c r="C82" s="86"/>
      <c r="D82" s="86"/>
      <c r="E82" s="86"/>
      <c r="F82" s="86"/>
      <c r="G82" s="123"/>
      <c r="H82" s="124"/>
      <c r="I82" s="121"/>
      <c r="J82" s="125"/>
      <c r="K82" s="599"/>
      <c r="L82"/>
      <c r="M82"/>
      <c r="N82"/>
      <c r="O82"/>
      <c r="P82"/>
      <c r="Q82"/>
      <c r="R82"/>
    </row>
    <row r="83" spans="1:18" x14ac:dyDescent="0.45">
      <c r="A83" s="127"/>
      <c r="B83" s="86" t="s">
        <v>53</v>
      </c>
      <c r="C83" s="86"/>
      <c r="D83" s="86"/>
      <c r="E83" s="86"/>
      <c r="F83" s="86"/>
      <c r="G83" s="123">
        <f>H64</f>
        <v>11.928571428571429</v>
      </c>
      <c r="H83" s="124">
        <f>G83/G$80</f>
        <v>5.8989756269869312E-2</v>
      </c>
      <c r="I83" s="121">
        <f>H$52</f>
        <v>0.28039999999999998</v>
      </c>
      <c r="J83" s="122">
        <f>H83*(1+I83)</f>
        <v>7.5530483927940664E-2</v>
      </c>
      <c r="K83" s="128">
        <v>0</v>
      </c>
      <c r="L83"/>
      <c r="M83"/>
      <c r="N83" s="288">
        <f t="shared" ref="N83:N112" si="1">IF($K83=0,$J83,0)</f>
        <v>7.5530483927940664E-2</v>
      </c>
      <c r="O83" s="289">
        <f t="shared" ref="O83:O112" si="2">IF($K83=1,$J83,0)</f>
        <v>0</v>
      </c>
      <c r="P83" s="289">
        <f t="shared" ref="P83:P112" si="3">IF($K83=2,$J83,0)</f>
        <v>0</v>
      </c>
      <c r="Q83" s="290">
        <f t="shared" ref="Q83:Q112" si="4">IF($K83=3,$J83,0)</f>
        <v>0</v>
      </c>
      <c r="R83"/>
    </row>
    <row r="84" spans="1:18" x14ac:dyDescent="0.45">
      <c r="A84" s="127"/>
      <c r="B84" s="86" t="s">
        <v>54</v>
      </c>
      <c r="C84" s="86"/>
      <c r="D84" s="86"/>
      <c r="E84" s="86"/>
      <c r="F84" s="86"/>
      <c r="G84" s="123">
        <f>H70</f>
        <v>13.5</v>
      </c>
      <c r="H84" s="124">
        <f>G84/G$80</f>
        <v>6.6760861886259279E-2</v>
      </c>
      <c r="I84" s="121">
        <f>H$52</f>
        <v>0.28039999999999998</v>
      </c>
      <c r="J84" s="122">
        <f>H84*(1+I84)</f>
        <v>8.548060755916638E-2</v>
      </c>
      <c r="K84" s="128">
        <v>0</v>
      </c>
      <c r="L84"/>
      <c r="M84"/>
      <c r="N84" s="291">
        <f t="shared" si="1"/>
        <v>8.548060755916638E-2</v>
      </c>
      <c r="O84" s="292">
        <f t="shared" si="2"/>
        <v>0</v>
      </c>
      <c r="P84" s="292">
        <f t="shared" si="3"/>
        <v>0</v>
      </c>
      <c r="Q84" s="293">
        <f t="shared" si="4"/>
        <v>0</v>
      </c>
      <c r="R84"/>
    </row>
    <row r="85" spans="1:18" x14ac:dyDescent="0.45">
      <c r="A85" s="127"/>
      <c r="B85" s="88" t="s">
        <v>55</v>
      </c>
      <c r="C85" s="86"/>
      <c r="D85" s="86"/>
      <c r="E85" s="86"/>
      <c r="F85" s="86"/>
      <c r="G85" s="123">
        <f>H74</f>
        <v>7.5</v>
      </c>
      <c r="H85" s="124">
        <f>G85/G$80</f>
        <v>3.7089367714588491E-2</v>
      </c>
      <c r="I85" s="121">
        <f>H$52</f>
        <v>0.28039999999999998</v>
      </c>
      <c r="J85" s="122">
        <f>H85*(1+I85)</f>
        <v>4.7489226421759102E-2</v>
      </c>
      <c r="K85" s="128">
        <v>0</v>
      </c>
      <c r="L85"/>
      <c r="M85"/>
      <c r="N85" s="291">
        <f t="shared" si="1"/>
        <v>4.7489226421759102E-2</v>
      </c>
      <c r="O85" s="292">
        <f t="shared" si="2"/>
        <v>0</v>
      </c>
      <c r="P85" s="292">
        <f t="shared" si="3"/>
        <v>0</v>
      </c>
      <c r="Q85" s="293">
        <f t="shared" si="4"/>
        <v>0</v>
      </c>
      <c r="R85"/>
    </row>
    <row r="86" spans="1:18" x14ac:dyDescent="0.45">
      <c r="A86" s="127"/>
      <c r="B86" s="88" t="s">
        <v>56</v>
      </c>
      <c r="C86" s="86"/>
      <c r="D86" s="86"/>
      <c r="E86" s="86"/>
      <c r="F86" s="86"/>
      <c r="G86" s="123"/>
      <c r="H86" s="124"/>
      <c r="I86" s="121"/>
      <c r="J86" s="122"/>
      <c r="K86" s="128"/>
      <c r="L86"/>
      <c r="M86"/>
      <c r="N86" s="291">
        <f t="shared" si="1"/>
        <v>0</v>
      </c>
      <c r="O86" s="292">
        <f t="shared" si="2"/>
        <v>0</v>
      </c>
      <c r="P86" s="292">
        <f t="shared" si="3"/>
        <v>0</v>
      </c>
      <c r="Q86" s="293">
        <f t="shared" si="4"/>
        <v>0</v>
      </c>
      <c r="R86"/>
    </row>
    <row r="87" spans="1:18" s="152" customFormat="1" x14ac:dyDescent="0.45">
      <c r="A87" s="127"/>
      <c r="B87" s="86" t="s">
        <v>57</v>
      </c>
      <c r="C87" s="86"/>
      <c r="D87" s="86"/>
      <c r="E87" s="86"/>
      <c r="F87" s="86"/>
      <c r="G87" s="123"/>
      <c r="H87" s="124"/>
      <c r="I87" s="121"/>
      <c r="J87" s="125"/>
      <c r="K87" s="128"/>
      <c r="L87"/>
      <c r="M87"/>
      <c r="N87" s="291">
        <f t="shared" si="1"/>
        <v>0</v>
      </c>
      <c r="O87" s="292">
        <f t="shared" si="2"/>
        <v>0</v>
      </c>
      <c r="P87" s="292">
        <f t="shared" si="3"/>
        <v>0</v>
      </c>
      <c r="Q87" s="293">
        <f t="shared" si="4"/>
        <v>0</v>
      </c>
      <c r="R87"/>
    </row>
    <row r="88" spans="1:18" customFormat="1" x14ac:dyDescent="0.45">
      <c r="A88" s="126" t="s">
        <v>58</v>
      </c>
      <c r="B88" s="86"/>
      <c r="C88" s="86"/>
      <c r="D88" s="86"/>
      <c r="E88" s="86"/>
      <c r="F88" s="86"/>
      <c r="G88" s="123"/>
      <c r="H88" s="124"/>
      <c r="I88" s="121"/>
      <c r="J88" s="125"/>
      <c r="K88" s="128"/>
      <c r="N88" s="291">
        <f t="shared" si="1"/>
        <v>0</v>
      </c>
      <c r="O88" s="292">
        <f t="shared" si="2"/>
        <v>0</v>
      </c>
      <c r="P88" s="292">
        <f t="shared" si="3"/>
        <v>0</v>
      </c>
      <c r="Q88" s="293">
        <f t="shared" si="4"/>
        <v>0</v>
      </c>
    </row>
    <row r="89" spans="1:18" customFormat="1" x14ac:dyDescent="0.45">
      <c r="A89" s="127"/>
      <c r="B89" s="114" t="s">
        <v>59</v>
      </c>
      <c r="C89" s="86"/>
      <c r="D89" s="86"/>
      <c r="E89" s="86"/>
      <c r="F89" s="86"/>
      <c r="G89" s="123"/>
      <c r="H89" s="124"/>
      <c r="I89" s="121"/>
      <c r="J89" s="125"/>
      <c r="K89" s="128"/>
      <c r="N89" s="291">
        <f t="shared" si="1"/>
        <v>0</v>
      </c>
      <c r="O89" s="292">
        <f t="shared" si="2"/>
        <v>0</v>
      </c>
      <c r="P89" s="292">
        <f t="shared" si="3"/>
        <v>0</v>
      </c>
      <c r="Q89" s="293">
        <f t="shared" si="4"/>
        <v>0</v>
      </c>
    </row>
    <row r="90" spans="1:18" customFormat="1" x14ac:dyDescent="0.45">
      <c r="A90" s="127"/>
      <c r="B90" s="86" t="s">
        <v>60</v>
      </c>
      <c r="C90" s="86"/>
      <c r="D90" s="86"/>
      <c r="E90" s="123">
        <f>G63</f>
        <v>260.89285714285711</v>
      </c>
      <c r="F90" s="129" t="s">
        <v>2</v>
      </c>
      <c r="G90" s="63"/>
      <c r="H90" s="63"/>
      <c r="I90" s="121"/>
      <c r="J90" s="125"/>
      <c r="K90" s="128"/>
      <c r="N90" s="291">
        <f t="shared" si="1"/>
        <v>0</v>
      </c>
      <c r="O90" s="292">
        <f t="shared" si="2"/>
        <v>0</v>
      </c>
      <c r="P90" s="292">
        <f t="shared" si="3"/>
        <v>0</v>
      </c>
      <c r="Q90" s="293">
        <f t="shared" si="4"/>
        <v>0</v>
      </c>
    </row>
    <row r="91" spans="1:18" customFormat="1" x14ac:dyDescent="0.45">
      <c r="A91" s="127"/>
      <c r="B91" s="86" t="s">
        <v>61</v>
      </c>
      <c r="C91" s="86"/>
      <c r="D91" s="86"/>
      <c r="E91" s="130">
        <f>-H67</f>
        <v>-25.75</v>
      </c>
      <c r="F91" s="131" t="s">
        <v>2</v>
      </c>
      <c r="G91" s="63"/>
      <c r="H91" s="63"/>
      <c r="I91" s="121"/>
      <c r="J91" s="125"/>
      <c r="K91" s="128"/>
      <c r="N91" s="291">
        <f t="shared" si="1"/>
        <v>0</v>
      </c>
      <c r="O91" s="292">
        <f t="shared" si="2"/>
        <v>0</v>
      </c>
      <c r="P91" s="292">
        <f t="shared" si="3"/>
        <v>0</v>
      </c>
      <c r="Q91" s="293">
        <f t="shared" si="4"/>
        <v>0</v>
      </c>
    </row>
    <row r="92" spans="1:18" customFormat="1" x14ac:dyDescent="0.45">
      <c r="A92" s="127"/>
      <c r="B92" s="79"/>
      <c r="C92" s="79"/>
      <c r="D92" s="79"/>
      <c r="E92" s="130">
        <f>SUM(E90:E91)</f>
        <v>235.14285714285711</v>
      </c>
      <c r="F92" s="131" t="s">
        <v>2</v>
      </c>
      <c r="G92" s="63"/>
      <c r="H92" s="63"/>
      <c r="I92" s="121"/>
      <c r="J92" s="125"/>
      <c r="K92" s="128"/>
      <c r="N92" s="291">
        <f t="shared" si="1"/>
        <v>0</v>
      </c>
      <c r="O92" s="292">
        <f t="shared" si="2"/>
        <v>0</v>
      </c>
      <c r="P92" s="292">
        <f t="shared" si="3"/>
        <v>0</v>
      </c>
      <c r="Q92" s="293">
        <f t="shared" si="4"/>
        <v>0</v>
      </c>
    </row>
    <row r="93" spans="1:18" customFormat="1" x14ac:dyDescent="0.45">
      <c r="A93" s="127"/>
      <c r="B93" s="86" t="s">
        <v>62</v>
      </c>
      <c r="C93" s="86"/>
      <c r="D93" s="86"/>
      <c r="E93" s="123">
        <f>E92/5</f>
        <v>47.028571428571425</v>
      </c>
      <c r="F93" s="129" t="s">
        <v>63</v>
      </c>
      <c r="G93" s="63"/>
      <c r="H93" s="63"/>
      <c r="I93" s="121"/>
      <c r="J93" s="125"/>
      <c r="K93" s="128"/>
      <c r="N93" s="291">
        <f t="shared" si="1"/>
        <v>0</v>
      </c>
      <c r="O93" s="292">
        <f t="shared" si="2"/>
        <v>0</v>
      </c>
      <c r="P93" s="292">
        <f t="shared" si="3"/>
        <v>0</v>
      </c>
      <c r="Q93" s="293">
        <f t="shared" si="4"/>
        <v>0</v>
      </c>
    </row>
    <row r="94" spans="1:18" x14ac:dyDescent="0.45">
      <c r="A94" s="127"/>
      <c r="B94" s="86" t="s">
        <v>64</v>
      </c>
      <c r="C94" s="86"/>
      <c r="D94" s="86"/>
      <c r="E94" s="123">
        <v>11.55</v>
      </c>
      <c r="F94" s="124" t="s">
        <v>65</v>
      </c>
      <c r="G94" s="63"/>
      <c r="H94" s="63"/>
      <c r="I94" s="121"/>
      <c r="J94" s="125"/>
      <c r="K94" s="128"/>
      <c r="L94"/>
      <c r="M94"/>
      <c r="N94" s="291">
        <f t="shared" si="1"/>
        <v>0</v>
      </c>
      <c r="O94" s="292">
        <f t="shared" si="2"/>
        <v>0</v>
      </c>
      <c r="P94" s="292">
        <f t="shared" si="3"/>
        <v>0</v>
      </c>
      <c r="Q94" s="293">
        <f t="shared" si="4"/>
        <v>0</v>
      </c>
      <c r="R94"/>
    </row>
    <row r="95" spans="1:18" x14ac:dyDescent="0.45">
      <c r="A95" s="127"/>
      <c r="B95" s="79" t="s">
        <v>66</v>
      </c>
      <c r="C95" s="79"/>
      <c r="D95" s="79"/>
      <c r="E95" s="130">
        <v>1.2</v>
      </c>
      <c r="F95" s="132"/>
      <c r="G95" s="63"/>
      <c r="H95" s="63"/>
      <c r="I95" s="121"/>
      <c r="J95" s="125"/>
      <c r="K95" s="128"/>
      <c r="L95"/>
      <c r="M95"/>
      <c r="N95" s="291">
        <f t="shared" si="1"/>
        <v>0</v>
      </c>
      <c r="O95" s="292">
        <f t="shared" si="2"/>
        <v>0</v>
      </c>
      <c r="P95" s="292">
        <f t="shared" si="3"/>
        <v>0</v>
      </c>
      <c r="Q95" s="293">
        <f t="shared" si="4"/>
        <v>0</v>
      </c>
      <c r="R95"/>
    </row>
    <row r="96" spans="1:18" x14ac:dyDescent="0.45">
      <c r="A96" s="127"/>
      <c r="B96" s="88" t="s">
        <v>67</v>
      </c>
      <c r="C96" s="86"/>
      <c r="D96" s="86"/>
      <c r="E96" s="123">
        <f>E93*E94*E95</f>
        <v>651.81599999999992</v>
      </c>
      <c r="F96" s="124" t="s">
        <v>65</v>
      </c>
      <c r="G96" s="63"/>
      <c r="H96" s="63"/>
      <c r="I96" s="121"/>
      <c r="J96" s="125"/>
      <c r="K96" s="128"/>
      <c r="L96"/>
      <c r="M96"/>
      <c r="N96" s="291">
        <f t="shared" si="1"/>
        <v>0</v>
      </c>
      <c r="O96" s="292">
        <f t="shared" si="2"/>
        <v>0</v>
      </c>
      <c r="P96" s="292">
        <f t="shared" si="3"/>
        <v>0</v>
      </c>
      <c r="Q96" s="293">
        <f t="shared" si="4"/>
        <v>0</v>
      </c>
      <c r="R96"/>
    </row>
    <row r="97" spans="1:18" x14ac:dyDescent="0.45">
      <c r="A97" s="127"/>
      <c r="B97" s="88" t="s">
        <v>68</v>
      </c>
      <c r="C97" s="86"/>
      <c r="D97" s="86"/>
      <c r="E97" s="123">
        <f>E96/7.8</f>
        <v>83.566153846153838</v>
      </c>
      <c r="F97" s="129" t="s">
        <v>2</v>
      </c>
      <c r="G97" s="133">
        <f>E97</f>
        <v>83.566153846153838</v>
      </c>
      <c r="H97" s="124">
        <f>G97/G$80</f>
        <v>0.41325544113251639</v>
      </c>
      <c r="I97" s="121"/>
      <c r="J97" s="122">
        <f>H97*(1+I97)</f>
        <v>0.41325544113251639</v>
      </c>
      <c r="K97" s="128">
        <v>3</v>
      </c>
      <c r="L97"/>
      <c r="M97"/>
      <c r="N97" s="291">
        <f t="shared" si="1"/>
        <v>0</v>
      </c>
      <c r="O97" s="292">
        <f t="shared" si="2"/>
        <v>0</v>
      </c>
      <c r="P97" s="292">
        <f t="shared" si="3"/>
        <v>0</v>
      </c>
      <c r="Q97" s="293">
        <f t="shared" si="4"/>
        <v>0.41325544113251639</v>
      </c>
      <c r="R97"/>
    </row>
    <row r="98" spans="1:18" x14ac:dyDescent="0.45">
      <c r="A98" s="127"/>
      <c r="B98" s="88" t="s">
        <v>69</v>
      </c>
      <c r="C98" s="86"/>
      <c r="D98" s="86"/>
      <c r="E98"/>
      <c r="F98" s="129"/>
      <c r="G98" s="133"/>
      <c r="H98" s="124"/>
      <c r="I98" s="121"/>
      <c r="J98" s="122"/>
      <c r="K98" s="128"/>
      <c r="L98"/>
      <c r="M98"/>
      <c r="N98" s="291">
        <f t="shared" si="1"/>
        <v>0</v>
      </c>
      <c r="O98" s="292">
        <f t="shared" si="2"/>
        <v>0</v>
      </c>
      <c r="P98" s="292">
        <f t="shared" si="3"/>
        <v>0</v>
      </c>
      <c r="Q98" s="293">
        <f t="shared" si="4"/>
        <v>0</v>
      </c>
      <c r="R98"/>
    </row>
    <row r="99" spans="1:18" x14ac:dyDescent="0.45">
      <c r="A99" s="127"/>
      <c r="B99" s="134">
        <v>0.64934999999999998</v>
      </c>
      <c r="C99" s="135" t="s">
        <v>70</v>
      </c>
      <c r="D99" s="136">
        <f>H97</f>
        <v>0.41325544113251639</v>
      </c>
      <c r="E99" s="137" t="s">
        <v>71</v>
      </c>
      <c r="F99" s="138">
        <f>B67</f>
        <v>0.85</v>
      </c>
      <c r="G99"/>
      <c r="H99" s="124">
        <f>B99*D99*F99</f>
        <v>0.22809530759448957</v>
      </c>
      <c r="I99" s="121">
        <f>(H52+H57)/2</f>
        <v>0.27789999999999998</v>
      </c>
      <c r="J99" s="122">
        <f>H99*(1+I99)</f>
        <v>0.29148299357499824</v>
      </c>
      <c r="K99" s="128">
        <v>3</v>
      </c>
      <c r="L99"/>
      <c r="M99"/>
      <c r="N99" s="291">
        <f t="shared" si="1"/>
        <v>0</v>
      </c>
      <c r="O99" s="292">
        <f t="shared" si="2"/>
        <v>0</v>
      </c>
      <c r="P99" s="292">
        <f t="shared" si="3"/>
        <v>0</v>
      </c>
      <c r="Q99" s="293">
        <f t="shared" si="4"/>
        <v>0.29148299357499824</v>
      </c>
      <c r="R99"/>
    </row>
    <row r="100" spans="1:18" x14ac:dyDescent="0.45">
      <c r="A100" s="127"/>
      <c r="B100" s="88" t="s">
        <v>72</v>
      </c>
      <c r="C100" s="86"/>
      <c r="D100" s="86"/>
      <c r="E100"/>
      <c r="F100" s="129"/>
      <c r="G100" s="139"/>
      <c r="H100" s="124"/>
      <c r="I100" s="121"/>
      <c r="J100" s="122"/>
      <c r="K100" s="128"/>
      <c r="L100"/>
      <c r="M100"/>
      <c r="N100" s="291">
        <f t="shared" si="1"/>
        <v>0</v>
      </c>
      <c r="O100" s="292">
        <f t="shared" si="2"/>
        <v>0</v>
      </c>
      <c r="P100" s="292">
        <f t="shared" si="3"/>
        <v>0</v>
      </c>
      <c r="Q100" s="293">
        <f t="shared" si="4"/>
        <v>0</v>
      </c>
      <c r="R100"/>
    </row>
    <row r="101" spans="1:18" x14ac:dyDescent="0.45">
      <c r="A101" s="127"/>
      <c r="B101" s="134">
        <v>0.77922000000000002</v>
      </c>
      <c r="C101" s="135" t="s">
        <v>70</v>
      </c>
      <c r="D101" s="136">
        <f>H97</f>
        <v>0.41325544113251639</v>
      </c>
      <c r="E101" s="137" t="s">
        <v>71</v>
      </c>
      <c r="F101" s="138">
        <f>B68</f>
        <v>0.15000000000000002</v>
      </c>
      <c r="G101" s="139"/>
      <c r="H101" s="132">
        <f>B101*D101*F101</f>
        <v>4.8302535725891917E-2</v>
      </c>
      <c r="I101" s="121">
        <f>I99</f>
        <v>0.27789999999999998</v>
      </c>
      <c r="J101" s="122">
        <f>H101*(1+I101)</f>
        <v>6.172581040411728E-2</v>
      </c>
      <c r="K101" s="128">
        <v>3</v>
      </c>
      <c r="L101"/>
      <c r="M101"/>
      <c r="N101" s="291">
        <f t="shared" si="1"/>
        <v>0</v>
      </c>
      <c r="O101" s="292">
        <f t="shared" si="2"/>
        <v>0</v>
      </c>
      <c r="P101" s="292">
        <f t="shared" si="3"/>
        <v>0</v>
      </c>
      <c r="Q101" s="293">
        <f t="shared" si="4"/>
        <v>6.172581040411728E-2</v>
      </c>
      <c r="R101"/>
    </row>
    <row r="102" spans="1:18" x14ac:dyDescent="0.45">
      <c r="A102" s="127"/>
      <c r="B102" s="88" t="s">
        <v>73</v>
      </c>
      <c r="C102" s="86"/>
      <c r="D102" s="86"/>
      <c r="E102" s="123"/>
      <c r="F102" s="129"/>
      <c r="G102" s="133"/>
      <c r="H102" s="124">
        <f>H99+H101</f>
        <v>0.27639784332038148</v>
      </c>
      <c r="I102" s="121">
        <v>0.30099999999999999</v>
      </c>
      <c r="J102" s="122">
        <f>-H102*(1+I102)</f>
        <v>-0.35959359415981629</v>
      </c>
      <c r="K102" s="128">
        <v>3</v>
      </c>
      <c r="L102"/>
      <c r="M102"/>
      <c r="N102" s="291">
        <f t="shared" si="1"/>
        <v>0</v>
      </c>
      <c r="O102" s="292">
        <f t="shared" si="2"/>
        <v>0</v>
      </c>
      <c r="P102" s="292">
        <f t="shared" si="3"/>
        <v>0</v>
      </c>
      <c r="Q102" s="293">
        <f t="shared" si="4"/>
        <v>-0.35959359415981629</v>
      </c>
      <c r="R102"/>
    </row>
    <row r="103" spans="1:18" x14ac:dyDescent="0.45">
      <c r="A103" s="127"/>
      <c r="B103" s="114" t="s">
        <v>85</v>
      </c>
      <c r="C103" s="86"/>
      <c r="D103" s="86"/>
      <c r="E103" s="86"/>
      <c r="F103" s="86"/>
      <c r="G103" s="123"/>
      <c r="H103" s="124"/>
      <c r="I103" s="121"/>
      <c r="J103" s="125"/>
      <c r="K103" s="128"/>
      <c r="L103"/>
      <c r="M103"/>
      <c r="N103" s="291">
        <f t="shared" si="1"/>
        <v>0</v>
      </c>
      <c r="O103" s="292">
        <f t="shared" si="2"/>
        <v>0</v>
      </c>
      <c r="P103" s="292">
        <f t="shared" si="3"/>
        <v>0</v>
      </c>
      <c r="Q103" s="293">
        <f t="shared" si="4"/>
        <v>0</v>
      </c>
      <c r="R103"/>
    </row>
    <row r="104" spans="1:18" x14ac:dyDescent="0.45">
      <c r="A104" s="127"/>
      <c r="B104" s="79" t="s">
        <v>60</v>
      </c>
      <c r="C104" s="79"/>
      <c r="D104" s="79"/>
      <c r="E104" s="130">
        <f>G63</f>
        <v>260.89285714285711</v>
      </c>
      <c r="F104" s="79" t="s">
        <v>2</v>
      </c>
      <c r="G104" s="123"/>
      <c r="H104" s="124"/>
      <c r="I104" s="121"/>
      <c r="J104" s="125"/>
      <c r="K104" s="128"/>
      <c r="L104"/>
      <c r="M104"/>
      <c r="N104" s="291">
        <f t="shared" si="1"/>
        <v>0</v>
      </c>
      <c r="O104" s="292">
        <f t="shared" si="2"/>
        <v>0</v>
      </c>
      <c r="P104" s="292">
        <f t="shared" si="3"/>
        <v>0</v>
      </c>
      <c r="Q104" s="293">
        <f t="shared" si="4"/>
        <v>0</v>
      </c>
      <c r="R104"/>
    </row>
    <row r="105" spans="1:18" x14ac:dyDescent="0.45">
      <c r="A105" s="127"/>
      <c r="B105" s="86" t="s">
        <v>86</v>
      </c>
      <c r="C105" s="86"/>
      <c r="D105" s="86"/>
      <c r="E105" s="123">
        <f>E104/5</f>
        <v>52.178571428571423</v>
      </c>
      <c r="F105" s="86" t="s">
        <v>76</v>
      </c>
      <c r="G105" s="123"/>
      <c r="H105" s="124"/>
      <c r="I105" s="121"/>
      <c r="J105" s="125"/>
      <c r="K105" s="128"/>
      <c r="L105"/>
      <c r="M105"/>
      <c r="N105" s="291">
        <f t="shared" si="1"/>
        <v>0</v>
      </c>
      <c r="O105" s="292">
        <f t="shared" si="2"/>
        <v>0</v>
      </c>
      <c r="P105" s="292">
        <f t="shared" si="3"/>
        <v>0</v>
      </c>
      <c r="Q105" s="293">
        <f t="shared" si="4"/>
        <v>0</v>
      </c>
      <c r="R105"/>
    </row>
    <row r="106" spans="1:18" x14ac:dyDescent="0.45">
      <c r="A106" s="127"/>
      <c r="B106" s="86" t="s">
        <v>64</v>
      </c>
      <c r="C106" s="86"/>
      <c r="D106" s="86"/>
      <c r="E106" s="123">
        <v>1.5</v>
      </c>
      <c r="F106" s="124" t="s">
        <v>65</v>
      </c>
      <c r="G106" s="123"/>
      <c r="H106" s="124"/>
      <c r="I106" s="121"/>
      <c r="J106" s="125"/>
      <c r="K106" s="128"/>
      <c r="L106"/>
      <c r="M106"/>
      <c r="N106" s="291">
        <f t="shared" si="1"/>
        <v>0</v>
      </c>
      <c r="O106" s="292">
        <f t="shared" si="2"/>
        <v>0</v>
      </c>
      <c r="P106" s="292">
        <f t="shared" si="3"/>
        <v>0</v>
      </c>
      <c r="Q106" s="293">
        <f t="shared" si="4"/>
        <v>0</v>
      </c>
      <c r="R106"/>
    </row>
    <row r="107" spans="1:18" x14ac:dyDescent="0.45">
      <c r="A107" s="127"/>
      <c r="B107" s="79" t="s">
        <v>66</v>
      </c>
      <c r="C107" s="79"/>
      <c r="D107" s="79"/>
      <c r="E107" s="130">
        <v>1.2</v>
      </c>
      <c r="F107" s="132"/>
      <c r="G107" s="123"/>
      <c r="H107" s="124"/>
      <c r="I107" s="121"/>
      <c r="J107" s="125"/>
      <c r="K107" s="128"/>
      <c r="L107"/>
      <c r="M107"/>
      <c r="N107" s="291">
        <f t="shared" si="1"/>
        <v>0</v>
      </c>
      <c r="O107" s="292">
        <f t="shared" si="2"/>
        <v>0</v>
      </c>
      <c r="P107" s="292">
        <f t="shared" si="3"/>
        <v>0</v>
      </c>
      <c r="Q107" s="293">
        <f t="shared" si="4"/>
        <v>0</v>
      </c>
      <c r="R107"/>
    </row>
    <row r="108" spans="1:18" x14ac:dyDescent="0.45">
      <c r="A108" s="127"/>
      <c r="B108" s="88" t="s">
        <v>67</v>
      </c>
      <c r="C108" s="86"/>
      <c r="D108" s="86"/>
      <c r="E108" s="123">
        <f>E105*E106*E107</f>
        <v>93.921428571428564</v>
      </c>
      <c r="F108" s="124" t="s">
        <v>65</v>
      </c>
      <c r="G108" s="123"/>
      <c r="H108" s="124"/>
      <c r="I108" s="121"/>
      <c r="J108" s="125"/>
      <c r="K108" s="128"/>
      <c r="L108"/>
      <c r="M108"/>
      <c r="N108" s="291">
        <f t="shared" si="1"/>
        <v>0</v>
      </c>
      <c r="O108" s="292">
        <f t="shared" si="2"/>
        <v>0</v>
      </c>
      <c r="P108" s="292">
        <f t="shared" si="3"/>
        <v>0</v>
      </c>
      <c r="Q108" s="293">
        <f t="shared" si="4"/>
        <v>0</v>
      </c>
      <c r="R108"/>
    </row>
    <row r="109" spans="1:18" x14ac:dyDescent="0.45">
      <c r="A109" s="127"/>
      <c r="B109" s="86" t="s">
        <v>77</v>
      </c>
      <c r="C109" s="86"/>
      <c r="D109" s="86"/>
      <c r="E109" s="123">
        <f>E108/7.8</f>
        <v>12.04120879120879</v>
      </c>
      <c r="F109" s="124" t="s">
        <v>2</v>
      </c>
      <c r="G109" s="133">
        <f>E109</f>
        <v>12.04120879120879</v>
      </c>
      <c r="H109" s="124">
        <f>G109/G$80</f>
        <v>5.9546776078037114E-2</v>
      </c>
      <c r="I109" s="121"/>
      <c r="J109" s="122">
        <f>H109*(1+I109)</f>
        <v>5.9546776078037114E-2</v>
      </c>
      <c r="K109" s="128">
        <v>3</v>
      </c>
      <c r="L109"/>
      <c r="M109"/>
      <c r="N109" s="291">
        <f t="shared" si="1"/>
        <v>0</v>
      </c>
      <c r="O109" s="292">
        <f t="shared" si="2"/>
        <v>0</v>
      </c>
      <c r="P109" s="292">
        <f t="shared" si="3"/>
        <v>0</v>
      </c>
      <c r="Q109" s="293">
        <f t="shared" si="4"/>
        <v>5.9546776078037114E-2</v>
      </c>
      <c r="R109"/>
    </row>
    <row r="110" spans="1:18" x14ac:dyDescent="0.45">
      <c r="A110" s="127"/>
      <c r="B110" s="114" t="s">
        <v>87</v>
      </c>
      <c r="C110" s="63"/>
      <c r="D110" s="63"/>
      <c r="E110" s="63"/>
      <c r="F110" s="63"/>
      <c r="G110" s="63"/>
      <c r="H110" s="63"/>
      <c r="I110" s="121"/>
      <c r="J110" s="125"/>
      <c r="K110" s="128"/>
      <c r="L110"/>
      <c r="M110"/>
      <c r="N110" s="291">
        <f t="shared" si="1"/>
        <v>0</v>
      </c>
      <c r="O110" s="292">
        <f t="shared" si="2"/>
        <v>0</v>
      </c>
      <c r="P110" s="292">
        <f t="shared" si="3"/>
        <v>0</v>
      </c>
      <c r="Q110" s="293">
        <f t="shared" si="4"/>
        <v>0</v>
      </c>
      <c r="R110"/>
    </row>
    <row r="111" spans="1:18" x14ac:dyDescent="0.45">
      <c r="A111" s="127"/>
      <c r="B111" s="86" t="s">
        <v>192</v>
      </c>
      <c r="C111" s="86"/>
      <c r="D111" s="86"/>
      <c r="E111" s="123">
        <f>E90/5*(8/12)-8/12*H67/5</f>
        <v>31.352380952380944</v>
      </c>
      <c r="F111" s="86" t="s">
        <v>76</v>
      </c>
      <c r="G111" s="123"/>
      <c r="H111" s="124"/>
      <c r="I111" s="121"/>
      <c r="J111" s="125"/>
      <c r="K111" s="128"/>
      <c r="L111"/>
      <c r="M111"/>
      <c r="N111" s="291">
        <f t="shared" si="1"/>
        <v>0</v>
      </c>
      <c r="O111" s="292">
        <f t="shared" si="2"/>
        <v>0</v>
      </c>
      <c r="P111" s="292">
        <f t="shared" si="3"/>
        <v>0</v>
      </c>
      <c r="Q111" s="293">
        <f t="shared" si="4"/>
        <v>0</v>
      </c>
      <c r="R111"/>
    </row>
    <row r="112" spans="1:18" x14ac:dyDescent="0.45">
      <c r="A112" s="127"/>
      <c r="B112" s="153" t="s">
        <v>194</v>
      </c>
      <c r="C112" s="79"/>
      <c r="D112" s="79"/>
      <c r="E112" s="130">
        <v>1.5</v>
      </c>
      <c r="F112" s="132" t="s">
        <v>65</v>
      </c>
      <c r="G112" s="123"/>
      <c r="H112" s="124"/>
      <c r="I112" s="121"/>
      <c r="J112" s="125"/>
      <c r="K112" s="128"/>
      <c r="L112"/>
      <c r="M112"/>
      <c r="N112" s="291">
        <f t="shared" si="1"/>
        <v>0</v>
      </c>
      <c r="O112" s="292">
        <f t="shared" si="2"/>
        <v>0</v>
      </c>
      <c r="P112" s="292">
        <f t="shared" si="3"/>
        <v>0</v>
      </c>
      <c r="Q112" s="293">
        <f t="shared" si="4"/>
        <v>0</v>
      </c>
      <c r="R112"/>
    </row>
    <row r="113" spans="1:18" x14ac:dyDescent="0.45">
      <c r="A113" s="127"/>
      <c r="B113" s="88" t="s">
        <v>196</v>
      </c>
      <c r="C113" s="86"/>
      <c r="D113" s="86"/>
      <c r="E113" s="123">
        <f>E111*E112</f>
        <v>47.028571428571418</v>
      </c>
      <c r="F113" s="124" t="s">
        <v>65</v>
      </c>
      <c r="G113" s="123"/>
      <c r="H113" s="124"/>
      <c r="I113" s="121"/>
      <c r="J113" s="125"/>
      <c r="K113" s="128"/>
      <c r="L113"/>
      <c r="M113"/>
      <c r="N113" s="291"/>
      <c r="O113" s="292"/>
      <c r="P113" s="292"/>
      <c r="Q113" s="293"/>
      <c r="R113"/>
    </row>
    <row r="114" spans="1:18" x14ac:dyDescent="0.45">
      <c r="A114" s="127"/>
      <c r="B114" s="86" t="s">
        <v>193</v>
      </c>
      <c r="C114" s="86"/>
      <c r="D114" s="86"/>
      <c r="E114" s="123">
        <f>E93-E111</f>
        <v>15.676190476190481</v>
      </c>
      <c r="F114" s="86" t="s">
        <v>76</v>
      </c>
      <c r="G114" s="123"/>
      <c r="H114" s="124"/>
      <c r="I114" s="121"/>
      <c r="J114" s="125"/>
      <c r="K114" s="128"/>
      <c r="L114"/>
      <c r="M114"/>
      <c r="N114" s="291"/>
      <c r="O114" s="292"/>
      <c r="P114" s="292"/>
      <c r="Q114" s="293"/>
      <c r="R114"/>
    </row>
    <row r="115" spans="1:18" x14ac:dyDescent="0.45">
      <c r="A115" s="127"/>
      <c r="B115" s="79" t="s">
        <v>195</v>
      </c>
      <c r="C115" s="79"/>
      <c r="D115" s="79"/>
      <c r="E115" s="130">
        <v>0.4</v>
      </c>
      <c r="F115" s="132" t="s">
        <v>65</v>
      </c>
      <c r="G115" s="123"/>
      <c r="H115" s="124"/>
      <c r="I115" s="121"/>
      <c r="J115" s="125"/>
      <c r="K115" s="128"/>
      <c r="L115"/>
      <c r="M115"/>
      <c r="N115" s="291"/>
      <c r="O115" s="292"/>
      <c r="P115" s="292"/>
      <c r="Q115" s="293"/>
      <c r="R115"/>
    </row>
    <row r="116" spans="1:18" x14ac:dyDescent="0.45">
      <c r="A116" s="127"/>
      <c r="B116" s="88" t="s">
        <v>196</v>
      </c>
      <c r="C116" s="86"/>
      <c r="D116" s="86"/>
      <c r="E116" s="123">
        <f>E114*E115</f>
        <v>6.2704761904761925</v>
      </c>
      <c r="F116" s="124" t="s">
        <v>65</v>
      </c>
      <c r="G116" s="123"/>
      <c r="H116" s="124"/>
      <c r="I116" s="121"/>
      <c r="J116" s="125"/>
      <c r="K116" s="128"/>
      <c r="L116"/>
      <c r="M116"/>
      <c r="N116" s="291">
        <f t="shared" ref="N116:N127" si="5">IF($K116=0,$J116,0)</f>
        <v>0</v>
      </c>
      <c r="O116" s="292">
        <f t="shared" ref="O116:O127" si="6">IF($K116=1,$J116,0)</f>
        <v>0</v>
      </c>
      <c r="P116" s="292">
        <f t="shared" ref="P116:P127" si="7">IF($K116=2,$J116,0)</f>
        <v>0</v>
      </c>
      <c r="Q116" s="293">
        <f t="shared" ref="Q116:Q127" si="8">IF($K116=3,$J116,0)</f>
        <v>0</v>
      </c>
      <c r="R116"/>
    </row>
    <row r="117" spans="1:18" x14ac:dyDescent="0.45">
      <c r="A117" s="127"/>
      <c r="B117" s="88" t="s">
        <v>67</v>
      </c>
      <c r="C117" s="86"/>
      <c r="D117" s="86"/>
      <c r="E117" s="123">
        <f>E116+E113</f>
        <v>53.299047619047613</v>
      </c>
      <c r="F117" s="124" t="s">
        <v>65</v>
      </c>
      <c r="G117" s="123"/>
      <c r="H117" s="124"/>
      <c r="I117" s="121"/>
      <c r="J117" s="125"/>
      <c r="K117" s="128"/>
      <c r="L117"/>
      <c r="M117"/>
      <c r="N117" s="291">
        <f t="shared" si="5"/>
        <v>0</v>
      </c>
      <c r="O117" s="292">
        <f t="shared" si="6"/>
        <v>0</v>
      </c>
      <c r="P117" s="292">
        <f t="shared" si="7"/>
        <v>0</v>
      </c>
      <c r="Q117" s="293">
        <f t="shared" si="8"/>
        <v>0</v>
      </c>
      <c r="R117"/>
    </row>
    <row r="118" spans="1:18" x14ac:dyDescent="0.45">
      <c r="A118" s="127"/>
      <c r="B118" s="86" t="s">
        <v>77</v>
      </c>
      <c r="C118" s="86"/>
      <c r="D118" s="86"/>
      <c r="E118" s="123">
        <f>E117/7.8</f>
        <v>6.8332112332112329</v>
      </c>
      <c r="F118" s="124" t="s">
        <v>2</v>
      </c>
      <c r="G118" s="133">
        <f>E118</f>
        <v>6.8332112332112329</v>
      </c>
      <c r="H118" s="124">
        <f>G118/G$80</f>
        <v>3.3791931213337081E-2</v>
      </c>
      <c r="I118" s="121"/>
      <c r="J118" s="122">
        <f>H118*(1+I118)</f>
        <v>3.3791931213337081E-2</v>
      </c>
      <c r="K118" s="128">
        <v>3</v>
      </c>
      <c r="L118"/>
      <c r="M118"/>
      <c r="N118" s="291">
        <f t="shared" si="5"/>
        <v>0</v>
      </c>
      <c r="O118" s="292">
        <f t="shared" si="6"/>
        <v>0</v>
      </c>
      <c r="P118" s="292">
        <f t="shared" si="7"/>
        <v>0</v>
      </c>
      <c r="Q118" s="293">
        <f t="shared" si="8"/>
        <v>3.3791931213337081E-2</v>
      </c>
      <c r="R118"/>
    </row>
    <row r="119" spans="1:18" x14ac:dyDescent="0.45">
      <c r="A119" s="126" t="s">
        <v>88</v>
      </c>
      <c r="B119" s="113"/>
      <c r="C119" s="113"/>
      <c r="D119" s="113"/>
      <c r="E119" s="113"/>
      <c r="F119" s="113"/>
      <c r="G119" s="113"/>
      <c r="H119" s="113"/>
      <c r="I119" s="149"/>
      <c r="J119" s="150"/>
      <c r="K119" s="151"/>
      <c r="L119" s="152"/>
      <c r="M119" s="152"/>
      <c r="N119" s="291">
        <f t="shared" si="5"/>
        <v>0</v>
      </c>
      <c r="O119" s="292">
        <f t="shared" si="6"/>
        <v>0</v>
      </c>
      <c r="P119" s="292">
        <f t="shared" si="7"/>
        <v>0</v>
      </c>
      <c r="Q119" s="293">
        <f t="shared" si="8"/>
        <v>0</v>
      </c>
      <c r="R119" s="152"/>
    </row>
    <row r="120" spans="1:18" x14ac:dyDescent="0.45">
      <c r="A120" s="127"/>
      <c r="B120" s="153" t="s">
        <v>89</v>
      </c>
      <c r="C120" s="79"/>
      <c r="D120" s="79"/>
      <c r="E120" s="130">
        <f>G63</f>
        <v>260.89285714285711</v>
      </c>
      <c r="F120" s="79" t="s">
        <v>2</v>
      </c>
      <c r="G120" s="123"/>
      <c r="H120" s="124"/>
      <c r="I120" s="121"/>
      <c r="J120" s="125"/>
      <c r="K120" s="128"/>
      <c r="L120"/>
      <c r="M120"/>
      <c r="N120" s="291">
        <f t="shared" si="5"/>
        <v>0</v>
      </c>
      <c r="O120" s="292">
        <f t="shared" si="6"/>
        <v>0</v>
      </c>
      <c r="P120" s="292">
        <f t="shared" si="7"/>
        <v>0</v>
      </c>
      <c r="Q120" s="293">
        <f t="shared" si="8"/>
        <v>0</v>
      </c>
      <c r="R120"/>
    </row>
    <row r="121" spans="1:18" x14ac:dyDescent="0.45">
      <c r="A121" s="127"/>
      <c r="B121" s="86" t="s">
        <v>86</v>
      </c>
      <c r="C121" s="86"/>
      <c r="D121" s="86"/>
      <c r="E121" s="123">
        <f>E120/5</f>
        <v>52.178571428571423</v>
      </c>
      <c r="F121" s="86" t="s">
        <v>76</v>
      </c>
      <c r="G121" s="123"/>
      <c r="H121" s="124"/>
      <c r="I121" s="121"/>
      <c r="J121" s="125"/>
      <c r="K121" s="128"/>
      <c r="L121"/>
      <c r="M121"/>
      <c r="N121" s="291">
        <f t="shared" si="5"/>
        <v>0</v>
      </c>
      <c r="O121" s="292">
        <f t="shared" si="6"/>
        <v>0</v>
      </c>
      <c r="P121" s="292">
        <f t="shared" si="7"/>
        <v>0</v>
      </c>
      <c r="Q121" s="293">
        <f t="shared" si="8"/>
        <v>0</v>
      </c>
      <c r="R121"/>
    </row>
    <row r="122" spans="1:18" x14ac:dyDescent="0.45">
      <c r="A122" s="127"/>
      <c r="B122" s="86" t="s">
        <v>90</v>
      </c>
      <c r="C122" s="86"/>
      <c r="D122" s="86"/>
      <c r="E122" s="123">
        <v>3.26</v>
      </c>
      <c r="F122" s="129" t="s">
        <v>206</v>
      </c>
      <c r="G122" s="123"/>
      <c r="H122" s="124"/>
      <c r="I122" s="121"/>
      <c r="J122" s="125"/>
      <c r="K122" s="128"/>
      <c r="L122"/>
      <c r="M122"/>
      <c r="N122" s="291">
        <f t="shared" si="5"/>
        <v>0</v>
      </c>
      <c r="O122" s="292">
        <f t="shared" si="6"/>
        <v>0</v>
      </c>
      <c r="P122" s="292">
        <f t="shared" si="7"/>
        <v>0</v>
      </c>
      <c r="Q122" s="293">
        <f t="shared" si="8"/>
        <v>0</v>
      </c>
      <c r="R122"/>
    </row>
    <row r="123" spans="1:18" x14ac:dyDescent="0.45">
      <c r="A123" s="127"/>
      <c r="B123" s="153" t="s">
        <v>222</v>
      </c>
      <c r="C123" s="79"/>
      <c r="D123" s="79"/>
      <c r="E123" s="336">
        <v>0.95</v>
      </c>
      <c r="F123" s="131" t="s">
        <v>226</v>
      </c>
      <c r="G123" s="123"/>
      <c r="H123" s="124"/>
      <c r="I123" s="121"/>
      <c r="J123" s="125"/>
      <c r="K123" s="128"/>
      <c r="L123"/>
      <c r="M123"/>
      <c r="N123" s="291">
        <f t="shared" si="5"/>
        <v>0</v>
      </c>
      <c r="O123" s="292">
        <f t="shared" si="6"/>
        <v>0</v>
      </c>
      <c r="P123" s="292">
        <f t="shared" si="7"/>
        <v>0</v>
      </c>
      <c r="Q123" s="293">
        <f t="shared" si="8"/>
        <v>0</v>
      </c>
      <c r="R123"/>
    </row>
    <row r="124" spans="1:18" x14ac:dyDescent="0.45">
      <c r="A124" s="127"/>
      <c r="B124" s="88" t="s">
        <v>91</v>
      </c>
      <c r="C124" s="86"/>
      <c r="D124" s="86"/>
      <c r="E124" s="123">
        <f>E121*E122*E123</f>
        <v>161.59703571428568</v>
      </c>
      <c r="F124" s="129" t="s">
        <v>207</v>
      </c>
      <c r="G124" s="123"/>
      <c r="H124" s="124"/>
      <c r="I124" s="121"/>
      <c r="J124" s="125"/>
      <c r="K124" s="128"/>
      <c r="L124"/>
      <c r="M124"/>
      <c r="N124" s="291">
        <f t="shared" si="5"/>
        <v>0</v>
      </c>
      <c r="O124" s="292">
        <f t="shared" si="6"/>
        <v>0</v>
      </c>
      <c r="P124" s="292">
        <f t="shared" si="7"/>
        <v>0</v>
      </c>
      <c r="Q124" s="293">
        <f t="shared" si="8"/>
        <v>0</v>
      </c>
      <c r="R124"/>
    </row>
    <row r="125" spans="1:18" x14ac:dyDescent="0.45">
      <c r="A125" s="127"/>
      <c r="B125" s="86" t="s">
        <v>77</v>
      </c>
      <c r="C125" s="86"/>
      <c r="D125" s="86"/>
      <c r="E125" s="123">
        <f>E124/7.8</f>
        <v>20.717568681318678</v>
      </c>
      <c r="F125" s="124" t="s">
        <v>2</v>
      </c>
      <c r="G125" s="133">
        <f>E125</f>
        <v>20.717568681318678</v>
      </c>
      <c r="H125" s="124">
        <f>G125/G$80</f>
        <v>0.10245353639648941</v>
      </c>
      <c r="I125" s="121">
        <f>H$57</f>
        <v>0.27539999999999998</v>
      </c>
      <c r="J125" s="122">
        <f>H125*(1+I125)</f>
        <v>0.13066924032008259</v>
      </c>
      <c r="K125" s="128">
        <v>0</v>
      </c>
      <c r="L125"/>
      <c r="M125"/>
      <c r="N125" s="291">
        <f t="shared" si="5"/>
        <v>0.13066924032008259</v>
      </c>
      <c r="O125" s="292">
        <f t="shared" si="6"/>
        <v>0</v>
      </c>
      <c r="P125" s="292">
        <f t="shared" si="7"/>
        <v>0</v>
      </c>
      <c r="Q125" s="293">
        <f t="shared" si="8"/>
        <v>0</v>
      </c>
      <c r="R125"/>
    </row>
    <row r="126" spans="1:18" x14ac:dyDescent="0.45">
      <c r="A126" s="126" t="s">
        <v>92</v>
      </c>
      <c r="B126" s="63"/>
      <c r="C126" s="63"/>
      <c r="D126" s="63"/>
      <c r="E126" s="63"/>
      <c r="F126" s="63"/>
      <c r="G126" s="63"/>
      <c r="H126" s="63"/>
      <c r="I126" s="121"/>
      <c r="J126" s="125"/>
      <c r="K126" s="128"/>
      <c r="L126"/>
      <c r="M126"/>
      <c r="N126" s="291">
        <f t="shared" si="5"/>
        <v>0</v>
      </c>
      <c r="O126" s="292">
        <f t="shared" si="6"/>
        <v>0</v>
      </c>
      <c r="P126" s="292">
        <f t="shared" si="7"/>
        <v>0</v>
      </c>
      <c r="Q126" s="293">
        <f t="shared" si="8"/>
        <v>0</v>
      </c>
      <c r="R126"/>
    </row>
    <row r="127" spans="1:18" ht="14.65" thickBot="1" x14ac:dyDescent="0.5">
      <c r="A127" s="156"/>
      <c r="B127" s="157" t="s">
        <v>183</v>
      </c>
      <c r="C127" s="158"/>
      <c r="D127" s="158"/>
      <c r="E127" s="158"/>
      <c r="F127" s="158"/>
      <c r="G127" s="158"/>
      <c r="H127" s="158"/>
      <c r="I127" s="159"/>
      <c r="J127" s="272">
        <v>0.02</v>
      </c>
      <c r="K127" s="322">
        <v>0</v>
      </c>
      <c r="L127"/>
      <c r="M127"/>
      <c r="N127" s="291">
        <f t="shared" si="5"/>
        <v>0.02</v>
      </c>
      <c r="O127" s="292">
        <f t="shared" si="6"/>
        <v>0</v>
      </c>
      <c r="P127" s="292">
        <f t="shared" si="7"/>
        <v>0</v>
      </c>
      <c r="Q127" s="293">
        <f t="shared" si="8"/>
        <v>0</v>
      </c>
      <c r="R127"/>
    </row>
    <row r="128" spans="1:18" x14ac:dyDescent="0.45">
      <c r="A128" s="127" t="s">
        <v>97</v>
      </c>
      <c r="B128" s="63"/>
      <c r="C128" s="63"/>
      <c r="D128" s="63"/>
      <c r="E128" s="63"/>
      <c r="F128" s="63"/>
      <c r="G128" s="63"/>
      <c r="H128" s="63"/>
      <c r="I128" s="121"/>
      <c r="J128" s="122">
        <f>SUM(J80:J127)</f>
        <v>2.1397789164721384</v>
      </c>
      <c r="K128" s="128"/>
      <c r="L128"/>
      <c r="M128"/>
      <c r="N128" s="294">
        <f>SUM(N83:N127)</f>
        <v>0.35916955822894875</v>
      </c>
      <c r="O128" s="295">
        <f>SUM(O83:O127)</f>
        <v>0</v>
      </c>
      <c r="P128" s="295">
        <f>SUM(P83:P127)</f>
        <v>0</v>
      </c>
      <c r="Q128" s="296">
        <f>SUM(Q83:Q127)</f>
        <v>0.50020935824318979</v>
      </c>
      <c r="R128"/>
    </row>
    <row r="129" spans="1:18" x14ac:dyDescent="0.45">
      <c r="A129" s="127" t="s">
        <v>98</v>
      </c>
      <c r="B129" s="63"/>
      <c r="C129" s="63"/>
      <c r="D129" s="63"/>
      <c r="E129" s="63"/>
      <c r="F129" s="63"/>
      <c r="G129" s="63"/>
      <c r="H129" s="63"/>
      <c r="I129" s="121"/>
      <c r="J129" s="122">
        <f>-100%</f>
        <v>-1</v>
      </c>
      <c r="K129" s="128"/>
      <c r="L129"/>
      <c r="M129"/>
      <c r="N129"/>
      <c r="O129"/>
      <c r="P129"/>
      <c r="Q129"/>
      <c r="R129"/>
    </row>
    <row r="130" spans="1:18" ht="14.65" thickBot="1" x14ac:dyDescent="0.5">
      <c r="A130" s="127" t="s">
        <v>99</v>
      </c>
      <c r="B130" s="158"/>
      <c r="C130" s="158"/>
      <c r="D130" s="158"/>
      <c r="E130" s="158"/>
      <c r="F130" s="158"/>
      <c r="G130" s="158"/>
      <c r="H130" s="158"/>
      <c r="I130" s="159"/>
      <c r="J130" s="160">
        <f>-H52</f>
        <v>-0.28039999999999998</v>
      </c>
      <c r="K130" s="128"/>
      <c r="L130"/>
      <c r="M130"/>
      <c r="N130"/>
      <c r="O130"/>
      <c r="P130"/>
      <c r="Q130"/>
      <c r="R130"/>
    </row>
    <row r="131" spans="1:18" x14ac:dyDescent="0.45">
      <c r="A131" s="70" t="s">
        <v>100</v>
      </c>
      <c r="B131" s="66"/>
      <c r="C131" s="66"/>
      <c r="D131" s="66"/>
      <c r="E131" s="66"/>
      <c r="F131" s="66"/>
      <c r="G131" s="66"/>
      <c r="H131" s="66"/>
      <c r="I131" s="161"/>
      <c r="J131" s="162">
        <f>SUM(J128:J130)</f>
        <v>0.85937891647213838</v>
      </c>
      <c r="K131" s="163"/>
      <c r="L131"/>
      <c r="M131"/>
      <c r="N131"/>
      <c r="O131"/>
      <c r="P131"/>
      <c r="Q131"/>
      <c r="R131"/>
    </row>
    <row r="132" spans="1:18" ht="14.65" thickBot="1" x14ac:dyDescent="0.5">
      <c r="A132" s="803"/>
      <c r="B132" s="803"/>
      <c r="C132" s="803"/>
      <c r="D132" s="803"/>
      <c r="E132" s="803"/>
      <c r="F132" s="803"/>
      <c r="G132" s="803"/>
      <c r="H132" s="803"/>
      <c r="I132" s="803"/>
      <c r="J132" s="803"/>
      <c r="K132" s="164"/>
      <c r="L132"/>
      <c r="M132"/>
      <c r="N132"/>
      <c r="O132"/>
      <c r="P132"/>
      <c r="Q132"/>
      <c r="R132"/>
    </row>
    <row r="133" spans="1:18" x14ac:dyDescent="0.45">
      <c r="A133" s="636" t="s">
        <v>188</v>
      </c>
      <c r="B133" s="637"/>
      <c r="C133" s="637"/>
      <c r="D133" s="637"/>
      <c r="E133" s="637"/>
      <c r="F133" s="637"/>
      <c r="G133" s="637"/>
      <c r="H133" s="637"/>
      <c r="I133" s="637"/>
      <c r="J133" s="638"/>
      <c r="K133" s="164"/>
      <c r="L133"/>
      <c r="M133"/>
      <c r="N133"/>
      <c r="O133"/>
      <c r="P133"/>
      <c r="Q133"/>
      <c r="R133"/>
    </row>
    <row r="134" spans="1:18" x14ac:dyDescent="0.45">
      <c r="A134" s="639" t="s">
        <v>102</v>
      </c>
      <c r="B134" s="640"/>
      <c r="C134" s="640"/>
      <c r="D134" s="640"/>
      <c r="E134" s="640"/>
      <c r="F134" s="640"/>
      <c r="G134" s="640"/>
      <c r="H134" s="641"/>
      <c r="I134" s="658" t="s">
        <v>103</v>
      </c>
      <c r="J134" s="703" t="s">
        <v>104</v>
      </c>
      <c r="K134" s="164"/>
      <c r="L134"/>
      <c r="M134"/>
      <c r="N134"/>
      <c r="O134"/>
      <c r="P134"/>
      <c r="Q134"/>
      <c r="R134"/>
    </row>
    <row r="135" spans="1:18" ht="14.65" thickBot="1" x14ac:dyDescent="0.5">
      <c r="A135" s="642"/>
      <c r="B135" s="643"/>
      <c r="C135" s="643"/>
      <c r="D135" s="643"/>
      <c r="E135" s="643"/>
      <c r="F135" s="643"/>
      <c r="G135" s="643"/>
      <c r="H135" s="644"/>
      <c r="I135" s="659"/>
      <c r="J135" s="704"/>
      <c r="K135" s="164"/>
      <c r="L135"/>
      <c r="M135" s="164"/>
      <c r="N135" s="164"/>
      <c r="O135" s="164"/>
      <c r="P135" s="164"/>
      <c r="Q135" s="164"/>
      <c r="R135" s="164"/>
    </row>
    <row r="136" spans="1:18" x14ac:dyDescent="0.45">
      <c r="A136" s="328" t="s">
        <v>105</v>
      </c>
      <c r="B136"/>
      <c r="C136"/>
      <c r="D136"/>
      <c r="E136"/>
      <c r="F136"/>
      <c r="G136"/>
      <c r="H136"/>
      <c r="I136" s="166" t="s">
        <v>106</v>
      </c>
      <c r="J136" s="329">
        <f>N128</f>
        <v>0.35916955822894875</v>
      </c>
      <c r="K136" s="164"/>
      <c r="L136"/>
      <c r="M136" s="164"/>
      <c r="N136" s="164"/>
      <c r="O136" s="164"/>
      <c r="P136" s="164"/>
      <c r="Q136" s="164"/>
      <c r="R136" s="164"/>
    </row>
    <row r="137" spans="1:18" x14ac:dyDescent="0.45">
      <c r="A137" s="328" t="s">
        <v>107</v>
      </c>
      <c r="B137"/>
      <c r="C137"/>
      <c r="D137"/>
      <c r="E137"/>
      <c r="F137"/>
      <c r="G137"/>
      <c r="H137"/>
      <c r="I137" s="166" t="s">
        <v>108</v>
      </c>
      <c r="J137" s="329">
        <f>O128</f>
        <v>0</v>
      </c>
      <c r="K137" s="164"/>
      <c r="L137"/>
      <c r="M137" s="164"/>
      <c r="N137" s="164"/>
      <c r="O137" s="164"/>
      <c r="P137" s="164"/>
      <c r="Q137" s="164"/>
      <c r="R137" s="164"/>
    </row>
    <row r="138" spans="1:18" x14ac:dyDescent="0.45">
      <c r="A138" s="328" t="s">
        <v>109</v>
      </c>
      <c r="B138"/>
      <c r="C138"/>
      <c r="D138"/>
      <c r="E138"/>
      <c r="F138"/>
      <c r="G138"/>
      <c r="H138"/>
      <c r="I138" s="166" t="s">
        <v>110</v>
      </c>
      <c r="J138" s="329">
        <f>P128</f>
        <v>0</v>
      </c>
      <c r="K138" s="164"/>
      <c r="L138"/>
      <c r="M138" s="164"/>
      <c r="N138" s="164"/>
      <c r="O138" s="164"/>
      <c r="P138" s="164"/>
      <c r="Q138" s="164"/>
      <c r="R138" s="164"/>
    </row>
    <row r="139" spans="1:18" ht="14.65" thickBot="1" x14ac:dyDescent="0.5">
      <c r="A139" s="330" t="s">
        <v>111</v>
      </c>
      <c r="B139" s="169"/>
      <c r="C139" s="169"/>
      <c r="D139" s="169"/>
      <c r="E139" s="169"/>
      <c r="F139" s="169"/>
      <c r="G139" s="169"/>
      <c r="H139" s="169"/>
      <c r="I139" s="170" t="s">
        <v>112</v>
      </c>
      <c r="J139" s="331">
        <f>Q128</f>
        <v>0.50020935824318979</v>
      </c>
      <c r="K139" s="164"/>
      <c r="L139"/>
      <c r="M139" s="164"/>
      <c r="N139" s="164"/>
      <c r="O139" s="164"/>
      <c r="P139" s="164"/>
      <c r="Q139" s="164"/>
      <c r="R139" s="164"/>
    </row>
    <row r="140" spans="1:18" ht="14.65" thickBot="1" x14ac:dyDescent="0.5">
      <c r="A140" s="332" t="s">
        <v>22</v>
      </c>
      <c r="B140" s="333"/>
      <c r="C140" s="333"/>
      <c r="D140" s="333"/>
      <c r="E140" s="333"/>
      <c r="F140" s="333"/>
      <c r="G140" s="333"/>
      <c r="H140" s="333"/>
      <c r="I140" s="333"/>
      <c r="J140" s="334">
        <f>SUM(J136:J139)</f>
        <v>0.8593789164721386</v>
      </c>
      <c r="K140" s="164"/>
      <c r="L140"/>
      <c r="M140" s="164"/>
      <c r="N140" s="164"/>
      <c r="O140" s="164"/>
      <c r="P140" s="164"/>
      <c r="Q140" s="164"/>
      <c r="R140" s="164"/>
    </row>
    <row r="141" spans="1:18" x14ac:dyDescent="0.45">
      <c r="A141"/>
      <c r="B141"/>
      <c r="C141"/>
      <c r="D141"/>
      <c r="E141"/>
      <c r="F141"/>
      <c r="G141"/>
      <c r="H141"/>
      <c r="I141"/>
      <c r="J141"/>
      <c r="K141" s="164"/>
      <c r="L141"/>
      <c r="M141"/>
      <c r="N141"/>
      <c r="O141"/>
      <c r="P141"/>
      <c r="Q141"/>
      <c r="R141"/>
    </row>
    <row r="142" spans="1:18" x14ac:dyDescent="0.45">
      <c r="A142" s="691" t="s">
        <v>227</v>
      </c>
      <c r="B142" s="692"/>
      <c r="C142" s="692"/>
      <c r="D142" s="692"/>
      <c r="E142" s="692"/>
      <c r="F142" s="692"/>
      <c r="G142" s="692"/>
      <c r="H142" s="692"/>
      <c r="I142" s="692"/>
      <c r="J142" s="693"/>
      <c r="K142" s="164"/>
      <c r="L142"/>
      <c r="M142"/>
      <c r="N142"/>
      <c r="O142"/>
      <c r="P142"/>
      <c r="Q142"/>
      <c r="R142"/>
    </row>
    <row r="143" spans="1:18" x14ac:dyDescent="0.45">
      <c r="A143" s="804" t="s">
        <v>228</v>
      </c>
      <c r="B143" s="805"/>
      <c r="C143" s="805"/>
      <c r="D143" s="805"/>
      <c r="E143" s="347">
        <v>0</v>
      </c>
      <c r="F143" s="806" t="s">
        <v>231</v>
      </c>
      <c r="G143" s="806"/>
      <c r="H143" s="348">
        <f>1-E143</f>
        <v>1</v>
      </c>
      <c r="I143" s="196"/>
      <c r="J143" s="349"/>
      <c r="K143" s="164"/>
      <c r="L143"/>
      <c r="M143"/>
      <c r="N143"/>
      <c r="O143"/>
      <c r="P143"/>
      <c r="Q143"/>
      <c r="R143"/>
    </row>
    <row r="144" spans="1:18" x14ac:dyDescent="0.45">
      <c r="A144" s="183" t="s">
        <v>102</v>
      </c>
      <c r="B144" s="76"/>
      <c r="C144" s="76"/>
      <c r="D144" s="76"/>
      <c r="E144" s="76"/>
      <c r="F144" s="76"/>
      <c r="G144" s="76"/>
      <c r="H144" s="107"/>
      <c r="I144" s="658" t="s">
        <v>103</v>
      </c>
      <c r="J144" s="658" t="s">
        <v>104</v>
      </c>
      <c r="K144" s="164"/>
      <c r="L144"/>
      <c r="M144" s="164"/>
      <c r="N144" s="164"/>
      <c r="O144" s="164"/>
      <c r="P144" s="164"/>
      <c r="Q144" s="164"/>
      <c r="R144" s="164"/>
    </row>
    <row r="145" spans="1:18" ht="14.65" thickBot="1" x14ac:dyDescent="0.5">
      <c r="A145" s="449"/>
      <c r="B145" s="158"/>
      <c r="C145" s="158"/>
      <c r="D145" s="158"/>
      <c r="E145" s="452" t="s">
        <v>301</v>
      </c>
      <c r="F145" s="158"/>
      <c r="G145" s="452" t="s">
        <v>302</v>
      </c>
      <c r="H145" s="450"/>
      <c r="I145" s="659"/>
      <c r="J145" s="659"/>
      <c r="K145" s="164"/>
      <c r="L145"/>
      <c r="M145" s="164"/>
      <c r="N145" s="164"/>
      <c r="O145" s="164"/>
      <c r="P145" s="164"/>
      <c r="Q145" s="164"/>
      <c r="R145" s="164"/>
    </row>
    <row r="146" spans="1:18" x14ac:dyDescent="0.45">
      <c r="A146" s="165" t="s">
        <v>229</v>
      </c>
      <c r="B146"/>
      <c r="C146"/>
      <c r="D146"/>
      <c r="E146" s="167">
        <f>Maler_ohneBUAG!I111</f>
        <v>0.66127124566611417</v>
      </c>
      <c r="F146"/>
      <c r="G146" s="167">
        <f>J136</f>
        <v>0.35916955822894875</v>
      </c>
      <c r="H146"/>
      <c r="I146" s="166" t="s">
        <v>106</v>
      </c>
      <c r="J146" s="350">
        <f>E146*E$143+G146*H$143</f>
        <v>0.35916955822894875</v>
      </c>
      <c r="K146" s="164"/>
      <c r="L146"/>
      <c r="M146" s="164"/>
      <c r="N146" s="164"/>
      <c r="O146" s="164"/>
      <c r="P146" s="164"/>
      <c r="Q146" s="164"/>
      <c r="R146" s="164"/>
    </row>
    <row r="147" spans="1:18" x14ac:dyDescent="0.45">
      <c r="A147" s="165" t="s">
        <v>107</v>
      </c>
      <c r="B147"/>
      <c r="C147"/>
      <c r="D147"/>
      <c r="E147" s="167">
        <f>Maler_ohneBUAG!I112</f>
        <v>0</v>
      </c>
      <c r="F147"/>
      <c r="G147" s="167">
        <f>J137</f>
        <v>0</v>
      </c>
      <c r="H147"/>
      <c r="I147" s="166" t="s">
        <v>108</v>
      </c>
      <c r="J147" s="350">
        <f>E147*E$143+G147*H$143</f>
        <v>0</v>
      </c>
      <c r="K147" s="164"/>
      <c r="L147"/>
      <c r="M147" s="164"/>
      <c r="N147" s="164"/>
      <c r="O147" s="164"/>
      <c r="P147" s="164"/>
      <c r="Q147" s="164"/>
      <c r="R147" s="164"/>
    </row>
    <row r="148" spans="1:18" x14ac:dyDescent="0.45">
      <c r="A148" s="165" t="s">
        <v>109</v>
      </c>
      <c r="B148"/>
      <c r="C148"/>
      <c r="D148"/>
      <c r="E148" s="167">
        <f>Maler_ohneBUAG!I113</f>
        <v>0</v>
      </c>
      <c r="F148"/>
      <c r="G148" s="167">
        <f>J138</f>
        <v>0</v>
      </c>
      <c r="H148"/>
      <c r="I148" s="166" t="s">
        <v>110</v>
      </c>
      <c r="J148" s="350">
        <f>E148*E$143+G148*H$143</f>
        <v>0</v>
      </c>
      <c r="K148" s="164"/>
      <c r="L148"/>
      <c r="M148"/>
      <c r="N148"/>
      <c r="O148"/>
      <c r="P148"/>
      <c r="Q148"/>
      <c r="R148"/>
    </row>
    <row r="149" spans="1:18" x14ac:dyDescent="0.45">
      <c r="A149" s="165" t="s">
        <v>111</v>
      </c>
      <c r="B149"/>
      <c r="C149"/>
      <c r="D149"/>
      <c r="E149" s="167">
        <f>Maler_ohneBUAG!I114</f>
        <v>0</v>
      </c>
      <c r="F149"/>
      <c r="G149" s="167">
        <f>J139</f>
        <v>0.50020935824318979</v>
      </c>
      <c r="H149"/>
      <c r="I149" s="166" t="s">
        <v>112</v>
      </c>
      <c r="J149" s="350">
        <f>E149*E$143+G149*H$143</f>
        <v>0.50020935824318979</v>
      </c>
      <c r="K149" s="164"/>
      <c r="L149"/>
      <c r="M149" s="164"/>
      <c r="N149" s="164"/>
      <c r="O149" s="164"/>
      <c r="P149" s="164"/>
      <c r="Q149" s="164"/>
      <c r="R149" s="164"/>
    </row>
    <row r="150" spans="1:18" x14ac:dyDescent="0.45">
      <c r="A150" s="345" t="s">
        <v>22</v>
      </c>
      <c r="B150" s="257"/>
      <c r="C150" s="257"/>
      <c r="D150" s="257"/>
      <c r="E150" s="453">
        <f>SUM(E146:E149)</f>
        <v>0.66127124566611417</v>
      </c>
      <c r="F150" s="257"/>
      <c r="G150" s="453">
        <f>SUM(G146:G149)</f>
        <v>0.8593789164721386</v>
      </c>
      <c r="H150" s="257"/>
      <c r="I150" s="257"/>
      <c r="J150" s="346">
        <f>SUM(J146:J149)</f>
        <v>0.8593789164721386</v>
      </c>
      <c r="K150" s="164"/>
      <c r="L150"/>
      <c r="M150" s="164"/>
      <c r="N150" s="164"/>
      <c r="O150" s="164"/>
      <c r="P150" s="164"/>
      <c r="Q150" s="164"/>
      <c r="R150" s="164"/>
    </row>
    <row r="151" spans="1:18" x14ac:dyDescent="0.45">
      <c r="K151" s="164"/>
      <c r="L151"/>
      <c r="M151"/>
      <c r="N151"/>
      <c r="O151"/>
      <c r="P151"/>
      <c r="Q151"/>
      <c r="R151" s="164"/>
    </row>
    <row r="152" spans="1:18" x14ac:dyDescent="0.45">
      <c r="A152"/>
      <c r="B152"/>
      <c r="R152"/>
    </row>
    <row r="153" spans="1:18" x14ac:dyDescent="0.45">
      <c r="A153" s="691" t="s">
        <v>140</v>
      </c>
      <c r="B153" s="692"/>
      <c r="C153" s="692"/>
      <c r="D153" s="692"/>
      <c r="E153" s="692"/>
      <c r="F153" s="692"/>
      <c r="G153" s="692"/>
      <c r="H153" s="692"/>
      <c r="I153" s="692"/>
      <c r="J153" s="693"/>
      <c r="R153"/>
    </row>
    <row r="154" spans="1:18" x14ac:dyDescent="0.45">
      <c r="A154" s="36" t="s">
        <v>24</v>
      </c>
      <c r="B154" s="37"/>
      <c r="C154" s="37"/>
      <c r="D154" s="37"/>
      <c r="E154" s="37"/>
      <c r="F154" s="37"/>
      <c r="G154" s="37"/>
      <c r="H154" s="37"/>
      <c r="I154" s="37"/>
      <c r="J154" s="38"/>
      <c r="R154"/>
    </row>
    <row r="155" spans="1:18" x14ac:dyDescent="0.45">
      <c r="A155" s="39" t="s">
        <v>25</v>
      </c>
      <c r="B155" s="40"/>
      <c r="C155" s="40"/>
      <c r="D155" s="232">
        <v>39</v>
      </c>
      <c r="E155" s="41" t="s">
        <v>26</v>
      </c>
      <c r="F155" s="175" t="s">
        <v>185</v>
      </c>
      <c r="G155" s="40"/>
      <c r="H155" s="40"/>
      <c r="I155" s="230">
        <v>10</v>
      </c>
      <c r="J155" s="41" t="s">
        <v>256</v>
      </c>
    </row>
    <row r="156" spans="1:18" x14ac:dyDescent="0.45">
      <c r="A156" s="42" t="s">
        <v>155</v>
      </c>
      <c r="B156" s="43"/>
      <c r="C156" s="43"/>
      <c r="D156" s="233">
        <v>40</v>
      </c>
      <c r="E156" s="44" t="s">
        <v>26</v>
      </c>
      <c r="F156" s="176" t="s">
        <v>186</v>
      </c>
      <c r="G156" s="43"/>
      <c r="H156" s="43"/>
      <c r="I156" s="231">
        <v>12</v>
      </c>
      <c r="J156" s="44" t="s">
        <v>257</v>
      </c>
    </row>
    <row r="157" spans="1:18" x14ac:dyDescent="0.45">
      <c r="A157" s="42" t="s">
        <v>29</v>
      </c>
      <c r="B157" s="43"/>
      <c r="C157" s="43"/>
      <c r="D157" s="46">
        <f>D155/D156</f>
        <v>0.97499999999999998</v>
      </c>
      <c r="E157" s="44"/>
      <c r="F157" s="42" t="s">
        <v>30</v>
      </c>
      <c r="G157" s="43"/>
      <c r="H157" s="43"/>
      <c r="I157" s="46">
        <f>I155/I156</f>
        <v>0.83333333333333337</v>
      </c>
      <c r="J157" s="44"/>
    </row>
    <row r="158" spans="1:18" x14ac:dyDescent="0.45">
      <c r="A158"/>
      <c r="B158"/>
      <c r="C158"/>
      <c r="D158"/>
      <c r="E158"/>
      <c r="F158"/>
      <c r="G158"/>
      <c r="H158"/>
      <c r="I158"/>
      <c r="J158"/>
    </row>
    <row r="159" spans="1:18" x14ac:dyDescent="0.45">
      <c r="A159" s="653"/>
      <c r="B159" s="654"/>
      <c r="C159" s="655"/>
      <c r="D159" s="47" t="s">
        <v>31</v>
      </c>
      <c r="E159" s="47" t="s">
        <v>32</v>
      </c>
      <c r="F159" s="47" t="s">
        <v>33</v>
      </c>
      <c r="G159" s="47" t="s">
        <v>34</v>
      </c>
      <c r="H159" s="48" t="s">
        <v>22</v>
      </c>
      <c r="I159"/>
      <c r="J159"/>
    </row>
    <row r="160" spans="1:18" x14ac:dyDescent="0.45">
      <c r="A160" s="633" t="s">
        <v>230</v>
      </c>
      <c r="B160" s="634"/>
      <c r="C160" s="635"/>
      <c r="D160" s="49">
        <f>J146</f>
        <v>0.35916955822894875</v>
      </c>
      <c r="E160" s="49">
        <f>J147</f>
        <v>0</v>
      </c>
      <c r="F160" s="49">
        <f>J148</f>
        <v>0</v>
      </c>
      <c r="G160" s="49">
        <f>J149</f>
        <v>0.50020935824318979</v>
      </c>
      <c r="H160" s="50">
        <f>SUM(D160:G160)</f>
        <v>0.8593789164721386</v>
      </c>
      <c r="I160"/>
      <c r="J160"/>
    </row>
    <row r="161" spans="1:10" x14ac:dyDescent="0.45">
      <c r="A161" s="694" t="s">
        <v>36</v>
      </c>
      <c r="B161" s="695"/>
      <c r="C161" s="696"/>
      <c r="D161" s="51"/>
      <c r="E161" s="52">
        <f>D157</f>
        <v>0.97499999999999998</v>
      </c>
      <c r="F161" s="51"/>
      <c r="G161" s="52">
        <f>D157</f>
        <v>0.97499999999999998</v>
      </c>
      <c r="H161" s="51"/>
      <c r="I161"/>
      <c r="J161"/>
    </row>
    <row r="162" spans="1:10" ht="14.65" thickBot="1" x14ac:dyDescent="0.5">
      <c r="A162" s="697" t="s">
        <v>37</v>
      </c>
      <c r="B162" s="698"/>
      <c r="C162" s="699"/>
      <c r="D162" s="53"/>
      <c r="E162" s="53"/>
      <c r="F162" s="54">
        <f>I157</f>
        <v>0.83333333333333337</v>
      </c>
      <c r="G162" s="54">
        <f>I157</f>
        <v>0.83333333333333337</v>
      </c>
      <c r="H162" s="53"/>
      <c r="I162"/>
      <c r="J162"/>
    </row>
    <row r="163" spans="1:10" x14ac:dyDescent="0.45">
      <c r="A163" s="700" t="s">
        <v>38</v>
      </c>
      <c r="B163" s="701"/>
      <c r="C163" s="702"/>
      <c r="D163" s="55">
        <f>D160</f>
        <v>0.35916955822894875</v>
      </c>
      <c r="E163" s="55">
        <f>E160*E161</f>
        <v>0</v>
      </c>
      <c r="F163" s="55">
        <f>F160*F162</f>
        <v>0</v>
      </c>
      <c r="G163" s="55">
        <f>G160*G161*G162</f>
        <v>0.40642010357259167</v>
      </c>
      <c r="H163" s="56">
        <f>SUM(D163:G163)</f>
        <v>0.76558966180154042</v>
      </c>
      <c r="I163"/>
      <c r="J163"/>
    </row>
    <row r="164" spans="1:10" x14ac:dyDescent="0.45">
      <c r="A164" s="57" t="s">
        <v>134</v>
      </c>
      <c r="B164" s="58"/>
      <c r="C164" s="58"/>
      <c r="D164" s="59"/>
      <c r="E164" s="60"/>
      <c r="F164" s="59"/>
      <c r="G164" s="59"/>
      <c r="H164" s="61">
        <f>SUM(H163:H163)</f>
        <v>0.76558966180154042</v>
      </c>
      <c r="I164"/>
      <c r="J164"/>
    </row>
    <row r="165" spans="1:10" x14ac:dyDescent="0.45">
      <c r="A165"/>
      <c r="B165"/>
    </row>
    <row r="167" spans="1:10" x14ac:dyDescent="0.45">
      <c r="A167"/>
      <c r="B167"/>
      <c r="C167"/>
      <c r="D167"/>
      <c r="E167"/>
      <c r="F167"/>
      <c r="G167"/>
      <c r="H167"/>
      <c r="I167"/>
      <c r="J167"/>
    </row>
    <row r="168" spans="1:10" x14ac:dyDescent="0.45">
      <c r="A168" s="40"/>
      <c r="B168" s="40"/>
      <c r="C168" s="40"/>
      <c r="D168" s="40"/>
      <c r="E168" s="40"/>
      <c r="F168" s="509" t="s">
        <v>282</v>
      </c>
      <c r="G168" s="509"/>
      <c r="H168" s="509"/>
      <c r="I168" s="509"/>
      <c r="J168" s="510"/>
    </row>
    <row r="169" spans="1:10" x14ac:dyDescent="0.45">
      <c r="A169"/>
      <c r="B169"/>
      <c r="C169"/>
      <c r="D169"/>
      <c r="E169"/>
      <c r="F169" s="511"/>
      <c r="G169" s="511"/>
      <c r="H169" s="511"/>
      <c r="I169" s="511"/>
      <c r="J169" s="512"/>
    </row>
    <row r="170" spans="1:10" x14ac:dyDescent="0.45">
      <c r="A170"/>
      <c r="B170"/>
      <c r="C170"/>
      <c r="D170"/>
      <c r="E170"/>
      <c r="F170" s="511"/>
      <c r="G170" s="511"/>
      <c r="H170" s="511"/>
      <c r="I170" s="511"/>
      <c r="J170" s="512"/>
    </row>
    <row r="171" spans="1:10" x14ac:dyDescent="0.45">
      <c r="A171"/>
      <c r="B171"/>
      <c r="C171"/>
      <c r="D171"/>
      <c r="E171"/>
      <c r="F171"/>
      <c r="G171"/>
      <c r="H171"/>
      <c r="I171"/>
      <c r="J171" s="197"/>
    </row>
    <row r="172" spans="1:10" x14ac:dyDescent="0.45">
      <c r="A172"/>
      <c r="B172"/>
      <c r="C172"/>
      <c r="D172"/>
      <c r="E172"/>
      <c r="F172" s="511" t="s">
        <v>283</v>
      </c>
      <c r="G172" s="511"/>
      <c r="H172" s="511"/>
      <c r="I172" s="511"/>
      <c r="J172" s="512"/>
    </row>
    <row r="173" spans="1:10" x14ac:dyDescent="0.45">
      <c r="A173"/>
      <c r="B173"/>
      <c r="C173"/>
      <c r="D173"/>
      <c r="E173"/>
      <c r="F173" s="511"/>
      <c r="G173" s="511"/>
      <c r="H173" s="511"/>
      <c r="I173" s="511"/>
      <c r="J173" s="512"/>
    </row>
    <row r="174" spans="1:10" x14ac:dyDescent="0.45">
      <c r="A174"/>
      <c r="B174"/>
      <c r="C174"/>
      <c r="D174"/>
      <c r="E174"/>
      <c r="F174" s="511"/>
      <c r="G174" s="511"/>
      <c r="H174" s="511"/>
      <c r="I174" s="511"/>
      <c r="J174" s="512"/>
    </row>
    <row r="175" spans="1:10" x14ac:dyDescent="0.45">
      <c r="A175"/>
      <c r="B175"/>
      <c r="C175"/>
      <c r="D175"/>
      <c r="E175"/>
      <c r="F175"/>
      <c r="G175"/>
      <c r="H175"/>
      <c r="I175"/>
      <c r="J175" s="197"/>
    </row>
    <row r="176" spans="1:10" x14ac:dyDescent="0.45">
      <c r="A176"/>
      <c r="B176"/>
      <c r="C176"/>
      <c r="D176"/>
      <c r="E176"/>
      <c r="F176" s="511" t="s">
        <v>284</v>
      </c>
      <c r="G176" s="511"/>
      <c r="H176" s="511"/>
      <c r="I176" s="511"/>
      <c r="J176" s="512"/>
    </row>
    <row r="177" spans="1:10" x14ac:dyDescent="0.45">
      <c r="A177"/>
      <c r="B177"/>
      <c r="C177"/>
      <c r="D177"/>
      <c r="E177"/>
      <c r="F177" s="511"/>
      <c r="G177" s="511"/>
      <c r="H177" s="511"/>
      <c r="I177" s="511"/>
      <c r="J177" s="512"/>
    </row>
    <row r="178" spans="1:10" x14ac:dyDescent="0.45">
      <c r="A178"/>
      <c r="B178"/>
      <c r="C178"/>
      <c r="D178"/>
      <c r="E178"/>
      <c r="F178" s="511"/>
      <c r="G178" s="511"/>
      <c r="H178" s="511"/>
      <c r="I178" s="511"/>
      <c r="J178" s="512"/>
    </row>
    <row r="179" spans="1:10" ht="15.75" x14ac:dyDescent="0.5">
      <c r="A179"/>
      <c r="B179"/>
      <c r="C179"/>
      <c r="D179"/>
      <c r="E179"/>
      <c r="F179" s="513" t="s">
        <v>205</v>
      </c>
      <c r="G179" s="513"/>
      <c r="H179" s="513"/>
      <c r="I179" s="513"/>
      <c r="J179" s="514"/>
    </row>
    <row r="180" spans="1:10" x14ac:dyDescent="0.45">
      <c r="A180"/>
      <c r="B180"/>
      <c r="C180"/>
      <c r="D180"/>
      <c r="E180"/>
      <c r="F180" s="496" t="s">
        <v>200</v>
      </c>
      <c r="G180" s="496"/>
      <c r="H180" s="496"/>
      <c r="I180" s="496"/>
      <c r="J180" s="497"/>
    </row>
    <row r="181" spans="1:10" x14ac:dyDescent="0.45">
      <c r="A181" s="43"/>
      <c r="B181" s="43"/>
      <c r="C181" s="43"/>
      <c r="D181" s="43"/>
      <c r="E181" s="43"/>
      <c r="F181" s="498"/>
      <c r="G181" s="498"/>
      <c r="H181" s="498"/>
      <c r="I181" s="498"/>
      <c r="J181" s="499"/>
    </row>
    <row r="182" spans="1:10" x14ac:dyDescent="0.45">
      <c r="G182"/>
      <c r="H182"/>
      <c r="I182"/>
    </row>
    <row r="183" spans="1:10" x14ac:dyDescent="0.45">
      <c r="G183"/>
      <c r="H183"/>
      <c r="I183"/>
    </row>
    <row r="184" spans="1:10" x14ac:dyDescent="0.45">
      <c r="G184"/>
      <c r="H184"/>
      <c r="I184"/>
    </row>
    <row r="185" spans="1:10" x14ac:dyDescent="0.45">
      <c r="G185"/>
      <c r="H185"/>
      <c r="I185"/>
    </row>
    <row r="186" spans="1:10" x14ac:dyDescent="0.45">
      <c r="G186"/>
      <c r="H186"/>
      <c r="I186"/>
    </row>
    <row r="187" spans="1:10" x14ac:dyDescent="0.45">
      <c r="G187"/>
      <c r="H187"/>
      <c r="I187"/>
    </row>
    <row r="188" spans="1:10" x14ac:dyDescent="0.45">
      <c r="G188"/>
      <c r="H188"/>
      <c r="I188"/>
    </row>
    <row r="189" spans="1:10" x14ac:dyDescent="0.45">
      <c r="G189"/>
      <c r="H189"/>
      <c r="I189"/>
    </row>
    <row r="190" spans="1:10" x14ac:dyDescent="0.45">
      <c r="G190"/>
      <c r="H190"/>
      <c r="I190"/>
    </row>
    <row r="191" spans="1:10" x14ac:dyDescent="0.45">
      <c r="G191"/>
      <c r="H191"/>
      <c r="I191"/>
    </row>
    <row r="192" spans="1:10" x14ac:dyDescent="0.45">
      <c r="G192"/>
      <c r="H192"/>
      <c r="I192"/>
    </row>
    <row r="193" spans="7:9" x14ac:dyDescent="0.45">
      <c r="G193"/>
      <c r="H193"/>
      <c r="I193"/>
    </row>
    <row r="194" spans="7:9" x14ac:dyDescent="0.45">
      <c r="G194"/>
      <c r="H194"/>
      <c r="I194"/>
    </row>
    <row r="195" spans="7:9" x14ac:dyDescent="0.45">
      <c r="G195"/>
      <c r="H195"/>
      <c r="I195"/>
    </row>
    <row r="196" spans="7:9" x14ac:dyDescent="0.45">
      <c r="G196"/>
      <c r="H196"/>
      <c r="I196"/>
    </row>
    <row r="197" spans="7:9" x14ac:dyDescent="0.45">
      <c r="G197"/>
      <c r="H197"/>
      <c r="I197"/>
    </row>
    <row r="198" spans="7:9" x14ac:dyDescent="0.45">
      <c r="G198"/>
      <c r="H198"/>
      <c r="I198"/>
    </row>
    <row r="199" spans="7:9" x14ac:dyDescent="0.45">
      <c r="G199"/>
      <c r="H199"/>
      <c r="I199"/>
    </row>
    <row r="200" spans="7:9" x14ac:dyDescent="0.45">
      <c r="G200"/>
      <c r="H200"/>
      <c r="I200"/>
    </row>
    <row r="201" spans="7:9" x14ac:dyDescent="0.45">
      <c r="G201"/>
      <c r="H201"/>
      <c r="I201"/>
    </row>
    <row r="202" spans="7:9" x14ac:dyDescent="0.45">
      <c r="G202"/>
      <c r="H202"/>
      <c r="I202"/>
    </row>
    <row r="203" spans="7:9" x14ac:dyDescent="0.45">
      <c r="G203"/>
      <c r="H203"/>
      <c r="I203"/>
    </row>
    <row r="204" spans="7:9" x14ac:dyDescent="0.45">
      <c r="G204"/>
      <c r="H204"/>
      <c r="I204"/>
    </row>
    <row r="205" spans="7:9" x14ac:dyDescent="0.45">
      <c r="G205"/>
      <c r="H205"/>
      <c r="I205"/>
    </row>
    <row r="206" spans="7:9" x14ac:dyDescent="0.45">
      <c r="G206"/>
      <c r="H206" s="152"/>
      <c r="I206" s="152"/>
    </row>
    <row r="207" spans="7:9" x14ac:dyDescent="0.45">
      <c r="G207"/>
      <c r="H207"/>
      <c r="I207"/>
    </row>
    <row r="208" spans="7:9" x14ac:dyDescent="0.45">
      <c r="G208"/>
      <c r="H208"/>
      <c r="I208"/>
    </row>
    <row r="209" spans="7:9" x14ac:dyDescent="0.45">
      <c r="G209"/>
      <c r="H209"/>
      <c r="I209"/>
    </row>
    <row r="210" spans="7:9" x14ac:dyDescent="0.45">
      <c r="G210"/>
      <c r="H210"/>
      <c r="I210"/>
    </row>
    <row r="211" spans="7:9" x14ac:dyDescent="0.45">
      <c r="G211"/>
      <c r="H211"/>
      <c r="I211"/>
    </row>
    <row r="212" spans="7:9" x14ac:dyDescent="0.45">
      <c r="G212"/>
      <c r="H212"/>
      <c r="I212"/>
    </row>
    <row r="213" spans="7:9" x14ac:dyDescent="0.45">
      <c r="G213"/>
      <c r="H213"/>
      <c r="I213"/>
    </row>
    <row r="214" spans="7:9" x14ac:dyDescent="0.45">
      <c r="G214"/>
      <c r="H214"/>
      <c r="I214"/>
    </row>
    <row r="215" spans="7:9" x14ac:dyDescent="0.45">
      <c r="G215"/>
      <c r="H215"/>
      <c r="I215"/>
    </row>
    <row r="216" spans="7:9" x14ac:dyDescent="0.45">
      <c r="G216"/>
      <c r="H216"/>
      <c r="I216"/>
    </row>
    <row r="217" spans="7:9" x14ac:dyDescent="0.45">
      <c r="G217"/>
      <c r="H217"/>
      <c r="I217"/>
    </row>
    <row r="218" spans="7:9" x14ac:dyDescent="0.45">
      <c r="G218"/>
      <c r="H218"/>
      <c r="I218"/>
    </row>
    <row r="219" spans="7:9" x14ac:dyDescent="0.45">
      <c r="G219"/>
      <c r="H219"/>
      <c r="I219"/>
    </row>
    <row r="220" spans="7:9" x14ac:dyDescent="0.45">
      <c r="G220" s="152"/>
      <c r="H220"/>
      <c r="I220"/>
    </row>
    <row r="221" spans="7:9" x14ac:dyDescent="0.45">
      <c r="G221"/>
      <c r="H221"/>
      <c r="I221"/>
    </row>
    <row r="222" spans="7:9" x14ac:dyDescent="0.45">
      <c r="G222"/>
      <c r="H222" s="164"/>
      <c r="I222" s="164"/>
    </row>
    <row r="223" spans="7:9" x14ac:dyDescent="0.45">
      <c r="G223"/>
      <c r="H223" s="164"/>
      <c r="I223" s="164"/>
    </row>
    <row r="224" spans="7:9" x14ac:dyDescent="0.45">
      <c r="G224"/>
      <c r="H224" s="164"/>
      <c r="I224" s="164"/>
    </row>
    <row r="225" spans="7:9" x14ac:dyDescent="0.45">
      <c r="G225"/>
      <c r="H225" s="164"/>
      <c r="I225" s="164"/>
    </row>
    <row r="226" spans="7:9" x14ac:dyDescent="0.45">
      <c r="G226"/>
      <c r="H226" s="164"/>
      <c r="I226" s="164"/>
    </row>
    <row r="227" spans="7:9" x14ac:dyDescent="0.45">
      <c r="G227"/>
      <c r="H227" s="164"/>
      <c r="I227" s="164"/>
    </row>
    <row r="228" spans="7:9" x14ac:dyDescent="0.45">
      <c r="G228"/>
      <c r="H228"/>
      <c r="I228"/>
    </row>
    <row r="229" spans="7:9" x14ac:dyDescent="0.45">
      <c r="G229"/>
      <c r="H229"/>
      <c r="I229"/>
    </row>
    <row r="230" spans="7:9" x14ac:dyDescent="0.45">
      <c r="G230"/>
      <c r="H230" s="164"/>
      <c r="I230" s="164"/>
    </row>
    <row r="231" spans="7:9" x14ac:dyDescent="0.45">
      <c r="G231"/>
      <c r="H231" s="164"/>
      <c r="I231" s="164"/>
    </row>
    <row r="232" spans="7:9" x14ac:dyDescent="0.45">
      <c r="G232"/>
      <c r="H232" s="164"/>
      <c r="I232" s="164"/>
    </row>
    <row r="233" spans="7:9" x14ac:dyDescent="0.45">
      <c r="G233"/>
      <c r="H233" s="164"/>
      <c r="I233" s="164"/>
    </row>
    <row r="234" spans="7:9" x14ac:dyDescent="0.45">
      <c r="G234"/>
      <c r="H234"/>
      <c r="I234"/>
    </row>
    <row r="235" spans="7:9" x14ac:dyDescent="0.45">
      <c r="G235"/>
      <c r="H235" s="164"/>
      <c r="I235" s="164"/>
    </row>
    <row r="236" spans="7:9" x14ac:dyDescent="0.45">
      <c r="G236" s="164"/>
      <c r="H236" s="164"/>
      <c r="I236" s="164"/>
    </row>
    <row r="237" spans="7:9" x14ac:dyDescent="0.45">
      <c r="G237" s="164"/>
      <c r="H237" s="164"/>
      <c r="I237" s="164"/>
    </row>
    <row r="238" spans="7:9" x14ac:dyDescent="0.45">
      <c r="G238" s="164"/>
      <c r="H238"/>
      <c r="I238"/>
    </row>
    <row r="239" spans="7:9" x14ac:dyDescent="0.45">
      <c r="G239" s="164"/>
      <c r="H239"/>
      <c r="I239"/>
    </row>
    <row r="240" spans="7:9" x14ac:dyDescent="0.45">
      <c r="G240" s="164"/>
      <c r="H240"/>
      <c r="I240"/>
    </row>
    <row r="241" spans="1:9" x14ac:dyDescent="0.45">
      <c r="G241" s="164"/>
      <c r="H241"/>
      <c r="I241"/>
    </row>
    <row r="242" spans="1:9" x14ac:dyDescent="0.45">
      <c r="G242"/>
      <c r="H242"/>
      <c r="I242"/>
    </row>
    <row r="243" spans="1:9" x14ac:dyDescent="0.45">
      <c r="G243"/>
      <c r="H243"/>
      <c r="I243"/>
    </row>
    <row r="244" spans="1:9" x14ac:dyDescent="0.45">
      <c r="G244" s="164"/>
      <c r="H244"/>
      <c r="I244"/>
    </row>
    <row r="245" spans="1:9" x14ac:dyDescent="0.45">
      <c r="G245" s="164"/>
      <c r="H245"/>
      <c r="I245"/>
    </row>
    <row r="246" spans="1:9" x14ac:dyDescent="0.45">
      <c r="G246" s="164"/>
      <c r="H246"/>
      <c r="I246"/>
    </row>
    <row r="247" spans="1:9" x14ac:dyDescent="0.45">
      <c r="G247" s="164"/>
      <c r="H247"/>
      <c r="I247"/>
    </row>
    <row r="248" spans="1:9" x14ac:dyDescent="0.45">
      <c r="G248"/>
      <c r="H248"/>
      <c r="I248"/>
    </row>
    <row r="249" spans="1:9" x14ac:dyDescent="0.45">
      <c r="G249" s="164"/>
      <c r="H249"/>
      <c r="I249"/>
    </row>
    <row r="250" spans="1:9" x14ac:dyDescent="0.45">
      <c r="G250" s="164"/>
      <c r="H250"/>
      <c r="I250"/>
    </row>
    <row r="251" spans="1:9" x14ac:dyDescent="0.45">
      <c r="G251" s="164"/>
      <c r="H251"/>
      <c r="I251"/>
    </row>
    <row r="252" spans="1:9" x14ac:dyDescent="0.45">
      <c r="G252"/>
      <c r="H252"/>
      <c r="I252"/>
    </row>
    <row r="253" spans="1:9" x14ac:dyDescent="0.45">
      <c r="G253"/>
      <c r="H253"/>
      <c r="I253"/>
    </row>
    <row r="254" spans="1:9" x14ac:dyDescent="0.45">
      <c r="G254"/>
      <c r="H254"/>
      <c r="I254"/>
    </row>
    <row r="255" spans="1:9" x14ac:dyDescent="0.45">
      <c r="A255"/>
      <c r="B255"/>
      <c r="C255"/>
      <c r="D255"/>
      <c r="E255"/>
      <c r="F255"/>
      <c r="G255"/>
      <c r="H255"/>
      <c r="I255"/>
    </row>
    <row r="256" spans="1:9" x14ac:dyDescent="0.45">
      <c r="A256"/>
      <c r="B256"/>
      <c r="C256"/>
      <c r="D256"/>
      <c r="E256"/>
      <c r="F256"/>
      <c r="G256"/>
      <c r="H256"/>
      <c r="I256"/>
    </row>
    <row r="257" spans="1:9" x14ac:dyDescent="0.45">
      <c r="A257"/>
      <c r="B257"/>
      <c r="C257"/>
      <c r="D257"/>
      <c r="E257"/>
      <c r="F257"/>
      <c r="G257"/>
      <c r="H257"/>
      <c r="I257"/>
    </row>
    <row r="258" spans="1:9" x14ac:dyDescent="0.45">
      <c r="A258"/>
      <c r="B258"/>
      <c r="C258"/>
      <c r="D258"/>
      <c r="E258"/>
      <c r="F258"/>
      <c r="G258"/>
      <c r="H258"/>
      <c r="I258"/>
    </row>
    <row r="259" spans="1:9" x14ac:dyDescent="0.45">
      <c r="A259"/>
      <c r="B259"/>
      <c r="C259"/>
      <c r="D259"/>
      <c r="E259"/>
      <c r="F259"/>
      <c r="G259"/>
      <c r="H259"/>
      <c r="I259"/>
    </row>
    <row r="260" spans="1:9" x14ac:dyDescent="0.45">
      <c r="A260"/>
      <c r="B260"/>
      <c r="C260"/>
      <c r="D260"/>
      <c r="E260"/>
      <c r="F260"/>
      <c r="G260"/>
      <c r="H260"/>
      <c r="I260"/>
    </row>
    <row r="261" spans="1:9" x14ac:dyDescent="0.45">
      <c r="A261"/>
      <c r="B261"/>
      <c r="C261"/>
      <c r="D261"/>
      <c r="E261"/>
      <c r="F261"/>
      <c r="G261"/>
      <c r="H261"/>
      <c r="I261"/>
    </row>
    <row r="262" spans="1:9" x14ac:dyDescent="0.45">
      <c r="A262"/>
      <c r="B262"/>
      <c r="C262"/>
      <c r="D262"/>
      <c r="E262"/>
      <c r="F262"/>
      <c r="G262"/>
      <c r="H262"/>
      <c r="I262"/>
    </row>
    <row r="263" spans="1:9" x14ac:dyDescent="0.45">
      <c r="A263"/>
      <c r="B263"/>
      <c r="C263"/>
      <c r="D263"/>
      <c r="E263"/>
      <c r="F263"/>
      <c r="G263"/>
      <c r="H263"/>
      <c r="I263"/>
    </row>
    <row r="264" spans="1:9" x14ac:dyDescent="0.45">
      <c r="A264"/>
      <c r="B264"/>
      <c r="C264"/>
      <c r="D264"/>
      <c r="E264"/>
      <c r="F264"/>
      <c r="G264"/>
      <c r="H264"/>
      <c r="I264"/>
    </row>
    <row r="265" spans="1:9" x14ac:dyDescent="0.45">
      <c r="A265"/>
      <c r="B265"/>
      <c r="C265"/>
      <c r="D265"/>
      <c r="E265"/>
      <c r="F265"/>
      <c r="G265"/>
      <c r="H265"/>
      <c r="I265"/>
    </row>
    <row r="266" spans="1:9" x14ac:dyDescent="0.45">
      <c r="A266"/>
      <c r="B266"/>
      <c r="C266"/>
      <c r="D266"/>
      <c r="E266"/>
      <c r="F266"/>
      <c r="G266"/>
      <c r="H266"/>
      <c r="I266"/>
    </row>
    <row r="267" spans="1:9" x14ac:dyDescent="0.45">
      <c r="A267"/>
      <c r="B267"/>
      <c r="C267"/>
      <c r="D267"/>
      <c r="E267"/>
      <c r="F267"/>
      <c r="G267"/>
      <c r="H267"/>
      <c r="I267"/>
    </row>
    <row r="268" spans="1:9" x14ac:dyDescent="0.45">
      <c r="A268"/>
      <c r="B268"/>
      <c r="C268"/>
      <c r="D268"/>
      <c r="E268"/>
      <c r="F268"/>
      <c r="G268"/>
      <c r="H268"/>
      <c r="I268"/>
    </row>
    <row r="269" spans="1:9" x14ac:dyDescent="0.45">
      <c r="A269"/>
      <c r="B269"/>
      <c r="C269"/>
      <c r="D269"/>
      <c r="E269"/>
      <c r="F269"/>
      <c r="G269"/>
      <c r="H269"/>
      <c r="I269"/>
    </row>
    <row r="270" spans="1:9" x14ac:dyDescent="0.45">
      <c r="A270"/>
      <c r="B270"/>
      <c r="C270"/>
      <c r="D270"/>
      <c r="E270"/>
      <c r="F270"/>
      <c r="G270"/>
      <c r="H270"/>
      <c r="I270"/>
    </row>
    <row r="271" spans="1:9" x14ac:dyDescent="0.45">
      <c r="A271"/>
      <c r="B271"/>
      <c r="C271"/>
      <c r="D271"/>
      <c r="E271"/>
      <c r="F271"/>
      <c r="G271"/>
      <c r="H271"/>
      <c r="I271"/>
    </row>
    <row r="272" spans="1:9" x14ac:dyDescent="0.45">
      <c r="A272"/>
      <c r="B272"/>
      <c r="C272"/>
      <c r="D272"/>
      <c r="E272"/>
      <c r="F272"/>
      <c r="G272"/>
      <c r="H272"/>
      <c r="I272"/>
    </row>
    <row r="273" spans="1:7" x14ac:dyDescent="0.45">
      <c r="A273"/>
      <c r="B273"/>
      <c r="C273"/>
      <c r="D273"/>
      <c r="E273"/>
      <c r="F273"/>
      <c r="G273"/>
    </row>
    <row r="274" spans="1:7" x14ac:dyDescent="0.45">
      <c r="A274"/>
      <c r="B274"/>
      <c r="C274"/>
      <c r="D274"/>
      <c r="E274"/>
      <c r="F274"/>
      <c r="G274"/>
    </row>
    <row r="275" spans="1:7" x14ac:dyDescent="0.45">
      <c r="A275"/>
      <c r="B275"/>
      <c r="C275"/>
      <c r="D275"/>
      <c r="E275"/>
      <c r="F275"/>
      <c r="G275"/>
    </row>
    <row r="276" spans="1:7" x14ac:dyDescent="0.45">
      <c r="A276"/>
      <c r="B276"/>
      <c r="C276"/>
      <c r="D276"/>
      <c r="E276"/>
      <c r="F276"/>
      <c r="G276"/>
    </row>
    <row r="277" spans="1:7" x14ac:dyDescent="0.45">
      <c r="A277"/>
      <c r="B277"/>
      <c r="C277"/>
      <c r="D277"/>
      <c r="E277"/>
      <c r="F277"/>
      <c r="G277"/>
    </row>
    <row r="278" spans="1:7" x14ac:dyDescent="0.45">
      <c r="A278"/>
      <c r="B278"/>
      <c r="C278"/>
      <c r="D278"/>
      <c r="E278"/>
      <c r="F278"/>
      <c r="G278"/>
    </row>
    <row r="279" spans="1:7" x14ac:dyDescent="0.45">
      <c r="A279"/>
      <c r="B279"/>
      <c r="C279"/>
      <c r="D279"/>
      <c r="E279"/>
      <c r="F279"/>
      <c r="G279"/>
    </row>
    <row r="280" spans="1:7" x14ac:dyDescent="0.45">
      <c r="A280"/>
      <c r="B280"/>
      <c r="C280"/>
      <c r="D280"/>
      <c r="E280"/>
      <c r="F280"/>
      <c r="G280"/>
    </row>
    <row r="281" spans="1:7" x14ac:dyDescent="0.45">
      <c r="A281"/>
      <c r="B281"/>
      <c r="C281"/>
      <c r="D281"/>
      <c r="E281"/>
      <c r="F281"/>
      <c r="G281"/>
    </row>
    <row r="282" spans="1:7" x14ac:dyDescent="0.45">
      <c r="A282"/>
      <c r="B282"/>
      <c r="C282"/>
      <c r="D282"/>
      <c r="E282"/>
      <c r="F282"/>
      <c r="G282"/>
    </row>
    <row r="283" spans="1:7" x14ac:dyDescent="0.45">
      <c r="A283"/>
      <c r="B283"/>
      <c r="C283"/>
      <c r="D283"/>
      <c r="E283"/>
      <c r="F283"/>
      <c r="G283"/>
    </row>
    <row r="284" spans="1:7" x14ac:dyDescent="0.45">
      <c r="A284" s="164"/>
      <c r="B284"/>
      <c r="C284"/>
      <c r="D284"/>
      <c r="E284"/>
      <c r="F284"/>
      <c r="G284"/>
    </row>
    <row r="285" spans="1:7" x14ac:dyDescent="0.45">
      <c r="A285" s="164"/>
      <c r="B285"/>
      <c r="C285"/>
      <c r="D285"/>
      <c r="E285"/>
      <c r="F285"/>
      <c r="G285"/>
    </row>
    <row r="286" spans="1:7" x14ac:dyDescent="0.45">
      <c r="A286" s="164"/>
      <c r="B286"/>
      <c r="C286"/>
      <c r="D286"/>
      <c r="E286"/>
      <c r="F286"/>
      <c r="G286"/>
    </row>
  </sheetData>
  <sheetProtection sheet="1" formatColumns="0" selectLockedCells="1"/>
  <mergeCells count="72">
    <mergeCell ref="A4:J4"/>
    <mergeCell ref="A5:J5"/>
    <mergeCell ref="A6:J6"/>
    <mergeCell ref="A1:J1"/>
    <mergeCell ref="A2:J2"/>
    <mergeCell ref="A3:J3"/>
    <mergeCell ref="A14:J14"/>
    <mergeCell ref="A37:H37"/>
    <mergeCell ref="A38:B38"/>
    <mergeCell ref="A8:J8"/>
    <mergeCell ref="A9:J9"/>
    <mergeCell ref="I15:J15"/>
    <mergeCell ref="I16:J16"/>
    <mergeCell ref="A44:F44"/>
    <mergeCell ref="A39:F39"/>
    <mergeCell ref="A40:F40"/>
    <mergeCell ref="A41:F41"/>
    <mergeCell ref="G15:H15"/>
    <mergeCell ref="A18:J19"/>
    <mergeCell ref="A20:J22"/>
    <mergeCell ref="A23:J25"/>
    <mergeCell ref="A26:J28"/>
    <mergeCell ref="G16:H16"/>
    <mergeCell ref="A56:F56"/>
    <mergeCell ref="A57:G57"/>
    <mergeCell ref="A32:J33"/>
    <mergeCell ref="A29:J31"/>
    <mergeCell ref="A35:J35"/>
    <mergeCell ref="A51:F51"/>
    <mergeCell ref="A53:H53"/>
    <mergeCell ref="A54:G54"/>
    <mergeCell ref="A48:F48"/>
    <mergeCell ref="A49:F49"/>
    <mergeCell ref="A50:F50"/>
    <mergeCell ref="A45:F45"/>
    <mergeCell ref="A46:F46"/>
    <mergeCell ref="A47:F47"/>
    <mergeCell ref="A42:F42"/>
    <mergeCell ref="A43:F43"/>
    <mergeCell ref="K77:K82"/>
    <mergeCell ref="H67:H68"/>
    <mergeCell ref="D68:E68"/>
    <mergeCell ref="H70:H71"/>
    <mergeCell ref="A76:H76"/>
    <mergeCell ref="D67:E67"/>
    <mergeCell ref="A153:J153"/>
    <mergeCell ref="A159:C159"/>
    <mergeCell ref="A160:C160"/>
    <mergeCell ref="A132:J132"/>
    <mergeCell ref="A133:J133"/>
    <mergeCell ref="A134:H135"/>
    <mergeCell ref="I134:I135"/>
    <mergeCell ref="J134:J135"/>
    <mergeCell ref="A142:J142"/>
    <mergeCell ref="A143:D143"/>
    <mergeCell ref="F143:G143"/>
    <mergeCell ref="F180:J181"/>
    <mergeCell ref="A55:G55"/>
    <mergeCell ref="F168:J170"/>
    <mergeCell ref="F172:J174"/>
    <mergeCell ref="F176:J178"/>
    <mergeCell ref="F179:J179"/>
    <mergeCell ref="A58:G58"/>
    <mergeCell ref="A59:H59"/>
    <mergeCell ref="H60:H61"/>
    <mergeCell ref="H64:H65"/>
    <mergeCell ref="C66:D66"/>
    <mergeCell ref="A161:C161"/>
    <mergeCell ref="A162:C162"/>
    <mergeCell ref="A163:C163"/>
    <mergeCell ref="I144:I145"/>
    <mergeCell ref="J144:J145"/>
  </mergeCells>
  <conditionalFormatting sqref="A39:F49">
    <cfRule type="expression" dxfId="8" priority="13">
      <formula>$G39=#REF!</formula>
    </cfRule>
  </conditionalFormatting>
  <conditionalFormatting sqref="A50:F51">
    <cfRule type="expression" dxfId="7" priority="2">
      <formula>#REF!=0</formula>
    </cfRule>
  </conditionalFormatting>
  <conditionalFormatting sqref="A56:G56">
    <cfRule type="expression" dxfId="6" priority="1">
      <formula>#REF!=0</formula>
    </cfRule>
  </conditionalFormatting>
  <dataValidations count="10">
    <dataValidation type="decimal" errorStyle="warning" allowBlank="1" showInputMessage="1" showErrorMessage="1" error="Wert ist unplausibel!" sqref="I155:I156" xr:uid="{83E6E6D3-54DA-4CEC-9895-737B6F48D13A}">
      <formula1>8</formula1>
      <formula2>20</formula2>
    </dataValidation>
    <dataValidation type="decimal" errorStyle="warning" allowBlank="1" showInputMessage="1" showErrorMessage="1" error="Wert ist unplausibel!" sqref="D155:D156" xr:uid="{9332B04A-407C-4ECF-BB42-D800266A6F62}">
      <formula1>30</formula1>
      <formula2>50</formula2>
    </dataValidation>
    <dataValidation type="whole" allowBlank="1" showInputMessage="1" showErrorMessage="1" error="KZ kann nur 0, 1, 2 oder 3 sein!" sqref="K127" xr:uid="{31CB76E6-FE5F-4BC1-9F3D-270228A41388}">
      <formula1>0</formula1>
      <formula2>3</formula2>
    </dataValidation>
    <dataValidation type="decimal" errorStyle="warning" allowBlank="1" showInputMessage="1" showErrorMessage="1" error="Bitte Eingabe prüfen!" sqref="J127" xr:uid="{1F069535-5175-475A-8DAC-4AC91AE656C9}">
      <formula1>-0.05</formula1>
      <formula2>0.07</formula2>
    </dataValidation>
    <dataValidation type="decimal" errorStyle="warning" allowBlank="1" showInputMessage="1" showErrorMessage="1" error="Wert muss negativ sein; über - 15 Tage ist unplausibel." sqref="G70:G71 G73:G74" xr:uid="{AF0919D1-F744-4201-8157-18488073799B}">
      <formula1>-15</formula1>
      <formula2>0</formula2>
    </dataValidation>
    <dataValidation type="decimal" errorStyle="warning" allowBlank="1" showInputMessage="1" showErrorMessage="1" error="Bitte Eingabewert prüfen!" sqref="H39:H51" xr:uid="{57FB546F-D47C-4435-9467-1821BA404B66}">
      <formula1>0</formula1>
      <formula2>0.2</formula2>
    </dataValidation>
    <dataValidation type="date" operator="greaterThan" allowBlank="1" showInputMessage="1" showErrorMessage="1" sqref="A38:B38" xr:uid="{16AAC4DF-5397-48EA-A9F6-9A1DAF4A7B28}">
      <formula1>42005</formula1>
    </dataValidation>
    <dataValidation type="list" showInputMessage="1" showErrorMessage="1" sqref="G39:G51" xr:uid="{D1DE37EE-5552-4DC2-9064-51B7E2E0BB45}">
      <formula1>#REF!</formula1>
    </dataValidation>
    <dataValidation type="decimal" allowBlank="1" showInputMessage="1" showErrorMessage="1" sqref="B67 E143" xr:uid="{DAB66D5B-0B7A-4B84-845B-434D73ED73D0}">
      <formula1>0</formula1>
      <formula2>1</formula2>
    </dataValidation>
    <dataValidation type="decimal" errorStyle="warning" allowBlank="1" showInputMessage="1" showErrorMessage="1" error="Wert erscheint hoch, bzw darf NICHT größer 0 sein!" sqref="G65:G66" xr:uid="{EF9795BE-8228-459C-AAA6-2E634F5E1E0A}">
      <formula1>-15</formula1>
      <formula2>0</formula2>
    </dataValidation>
  </dataValidations>
  <hyperlinks>
    <hyperlink ref="F180" r:id="rId1" xr:uid="{59CCFB6F-E2F5-4E84-B5C3-7A89D8A94AF7}"/>
  </hyperlinks>
  <pageMargins left="0.7" right="0.7" top="0.78740157499999996" bottom="0.78740157499999996" header="0.3" footer="0.3"/>
  <pageSetup paperSize="9" orientation="portrait" r:id="rId2"/>
  <headerFooter>
    <oddFooter>&amp;LSeite &amp;P/&amp;N&amp;C&amp;"-,Fett"Personalnebenkosten&amp;"-,Standard"
Eisen- u Metallverarb. Gew.</oddFooter>
  </headerFooter>
  <rowBreaks count="1" manualBreakCount="1">
    <brk id="58" max="16383" man="1"/>
  </rowBreak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A6145-2B00-417F-B354-FE5389D67B74}">
  <sheetPr codeName="Tabelle13">
    <tabColor rgb="FF00B0F0"/>
  </sheetPr>
  <dimension ref="A1:Q145"/>
  <sheetViews>
    <sheetView showGridLines="0" showWhiteSpace="0" topLeftCell="A42" zoomScale="120" zoomScaleNormal="120" workbookViewId="0">
      <selection activeCell="G66" sqref="G66"/>
    </sheetView>
  </sheetViews>
  <sheetFormatPr baseColWidth="10" defaultRowHeight="14.25" x14ac:dyDescent="0.45"/>
  <cols>
    <col min="1" max="8" width="9.3984375" style="1" customWidth="1"/>
    <col min="9" max="9" width="8.9296875" style="1" customWidth="1"/>
    <col min="10" max="10" width="2.06640625" style="1" customWidth="1"/>
    <col min="11" max="11" width="1.1328125" style="1" customWidth="1"/>
    <col min="12" max="12" width="10.6640625" style="1"/>
    <col min="13" max="16" width="0" style="1" hidden="1" customWidth="1"/>
    <col min="17" max="16384" width="10.6640625" style="1"/>
  </cols>
  <sheetData>
    <row r="1" spans="1:17" ht="18" x14ac:dyDescent="0.55000000000000004">
      <c r="A1" s="515" t="s">
        <v>147</v>
      </c>
      <c r="B1" s="516"/>
      <c r="C1" s="516"/>
      <c r="D1" s="516"/>
      <c r="E1" s="516"/>
      <c r="F1" s="516"/>
      <c r="G1" s="516"/>
      <c r="H1" s="516"/>
      <c r="I1" s="516"/>
      <c r="J1" s="517"/>
    </row>
    <row r="2" spans="1:17" ht="18" x14ac:dyDescent="0.55000000000000004">
      <c r="A2" s="518" t="s">
        <v>148</v>
      </c>
      <c r="B2" s="519"/>
      <c r="C2" s="519"/>
      <c r="D2" s="519"/>
      <c r="E2" s="519"/>
      <c r="F2" s="519"/>
      <c r="G2" s="519"/>
      <c r="H2" s="519"/>
      <c r="I2" s="519"/>
      <c r="J2" s="520"/>
    </row>
    <row r="3" spans="1:17" ht="18" x14ac:dyDescent="0.45">
      <c r="A3" s="758" t="s">
        <v>149</v>
      </c>
      <c r="B3" s="759"/>
      <c r="C3" s="759"/>
      <c r="D3" s="759"/>
      <c r="E3" s="759"/>
      <c r="F3" s="759"/>
      <c r="G3" s="759"/>
      <c r="H3" s="759"/>
      <c r="I3" s="759"/>
      <c r="J3" s="760"/>
    </row>
    <row r="4" spans="1:17" ht="18" customHeight="1" x14ac:dyDescent="0.45">
      <c r="A4" s="770" t="s">
        <v>161</v>
      </c>
      <c r="B4" s="771"/>
      <c r="C4" s="771"/>
      <c r="D4" s="771"/>
      <c r="E4" s="771"/>
      <c r="F4" s="771"/>
      <c r="G4" s="771"/>
      <c r="H4" s="771"/>
      <c r="I4" s="771"/>
      <c r="J4" s="771"/>
      <c r="K4" s="396"/>
      <c r="L4" s="396"/>
      <c r="M4" s="396"/>
      <c r="N4" s="396"/>
      <c r="O4" s="396"/>
      <c r="P4" s="396"/>
      <c r="Q4" s="396"/>
    </row>
    <row r="5" spans="1:17" ht="18" customHeight="1" x14ac:dyDescent="0.45">
      <c r="A5" s="770"/>
      <c r="B5" s="771"/>
      <c r="C5" s="771"/>
      <c r="D5" s="771"/>
      <c r="E5" s="771"/>
      <c r="F5" s="771"/>
      <c r="G5" s="771"/>
      <c r="H5" s="771"/>
      <c r="I5" s="771"/>
      <c r="J5" s="771"/>
      <c r="K5" s="396"/>
      <c r="L5" s="396"/>
      <c r="M5" s="396"/>
      <c r="N5" s="396"/>
      <c r="O5" s="396"/>
      <c r="P5" s="396"/>
      <c r="Q5" s="396"/>
    </row>
    <row r="6" spans="1:17" ht="18" x14ac:dyDescent="0.55000000000000004">
      <c r="A6" s="356"/>
      <c r="B6" s="357"/>
      <c r="C6" s="357"/>
      <c r="D6" s="357"/>
      <c r="E6" s="357"/>
      <c r="F6" s="357"/>
      <c r="G6" s="357"/>
      <c r="H6" s="357"/>
      <c r="I6" s="357"/>
      <c r="J6" s="358"/>
    </row>
    <row r="7" spans="1:17" ht="18" x14ac:dyDescent="0.55000000000000004">
      <c r="A7" s="518"/>
      <c r="B7" s="519"/>
      <c r="C7" s="519"/>
      <c r="D7" s="519"/>
      <c r="E7" s="519"/>
      <c r="F7" s="519"/>
      <c r="G7" s="519"/>
      <c r="H7" s="519"/>
      <c r="I7" s="519"/>
      <c r="J7" s="520"/>
    </row>
    <row r="8" spans="1:17" ht="18" x14ac:dyDescent="0.55000000000000004">
      <c r="A8" s="518" t="s">
        <v>151</v>
      </c>
      <c r="B8" s="519"/>
      <c r="C8" s="519"/>
      <c r="D8" s="519"/>
      <c r="E8" s="519"/>
      <c r="F8" s="519"/>
      <c r="G8" s="519"/>
      <c r="H8" s="519"/>
      <c r="I8" s="519"/>
      <c r="J8" s="520"/>
    </row>
    <row r="9" spans="1:17" ht="15.75" x14ac:dyDescent="0.5">
      <c r="A9" s="826"/>
      <c r="B9" s="827"/>
      <c r="C9" s="260"/>
      <c r="D9" s="260"/>
      <c r="E9" s="352" t="s">
        <v>204</v>
      </c>
      <c r="F9" s="260"/>
      <c r="G9" s="260"/>
      <c r="H9" s="828"/>
      <c r="I9" s="828"/>
      <c r="J9" s="829"/>
    </row>
    <row r="10" spans="1:17" x14ac:dyDescent="0.45">
      <c r="A10" s="418" t="s">
        <v>250</v>
      </c>
      <c r="B10" s="424"/>
      <c r="C10" s="424" t="str">
        <f ca="1">MID(CELL("Dateiname",$A$1),FIND("]", CELL("Dateiname",$A$1))+1,31)</f>
        <v>Reinigungsgewerbe</v>
      </c>
      <c r="D10" s="417"/>
      <c r="E10" s="424"/>
      <c r="F10" s="417"/>
      <c r="G10" s="417"/>
      <c r="H10" s="424"/>
      <c r="I10" s="424"/>
      <c r="J10" s="425"/>
    </row>
    <row r="11" spans="1:17" ht="15.75" x14ac:dyDescent="0.5">
      <c r="A11" s="360"/>
      <c r="B11" s="360"/>
      <c r="C11" s="361"/>
      <c r="D11" s="361"/>
      <c r="E11" s="351"/>
      <c r="F11" s="361"/>
      <c r="G11" s="361"/>
      <c r="H11" s="362"/>
      <c r="I11" s="362"/>
      <c r="J11" s="362"/>
    </row>
    <row r="12" spans="1:17" ht="15.75" x14ac:dyDescent="0.5">
      <c r="A12" s="360"/>
      <c r="B12" s="360"/>
      <c r="C12" s="361"/>
      <c r="D12" s="361"/>
      <c r="F12" s="361"/>
      <c r="G12" s="361"/>
      <c r="H12" s="362"/>
      <c r="I12" s="362"/>
      <c r="J12" s="362"/>
    </row>
    <row r="13" spans="1:17" ht="15.75" x14ac:dyDescent="0.5">
      <c r="A13" s="360"/>
      <c r="B13" s="360"/>
      <c r="C13" s="361"/>
      <c r="D13" s="361"/>
      <c r="E13" s="351"/>
      <c r="F13" s="361"/>
      <c r="G13" s="361"/>
      <c r="H13" s="362"/>
      <c r="I13" s="362"/>
      <c r="J13" s="362"/>
    </row>
    <row r="14" spans="1:17" ht="15.75" x14ac:dyDescent="0.5">
      <c r="A14" s="764" t="s">
        <v>234</v>
      </c>
      <c r="B14" s="765"/>
      <c r="C14" s="765"/>
      <c r="D14" s="765"/>
      <c r="E14" s="765"/>
      <c r="F14" s="765"/>
      <c r="G14" s="765"/>
      <c r="H14" s="765"/>
      <c r="I14" s="765"/>
      <c r="J14" s="766"/>
    </row>
    <row r="15" spans="1:17" ht="15.75" x14ac:dyDescent="0.5">
      <c r="A15" s="384"/>
      <c r="B15" s="392" t="s">
        <v>198</v>
      </c>
      <c r="C15" s="366" t="s">
        <v>106</v>
      </c>
      <c r="D15" s="366" t="s">
        <v>108</v>
      </c>
      <c r="E15" s="378" t="s">
        <v>110</v>
      </c>
      <c r="F15" s="366" t="s">
        <v>112</v>
      </c>
      <c r="G15" s="830" t="s">
        <v>239</v>
      </c>
      <c r="H15" s="830"/>
      <c r="I15" s="716" t="s">
        <v>255</v>
      </c>
      <c r="J15" s="717"/>
    </row>
    <row r="16" spans="1:17" ht="15.75" x14ac:dyDescent="0.5">
      <c r="A16" s="385"/>
      <c r="B16" s="393">
        <f>H52</f>
        <v>0.29569999999999996</v>
      </c>
      <c r="C16" s="386">
        <f>E114</f>
        <v>0.66536947416584546</v>
      </c>
      <c r="D16" s="386">
        <f t="shared" ref="D16:F16" si="0">J52</f>
        <v>0</v>
      </c>
      <c r="E16" s="386">
        <f t="shared" si="0"/>
        <v>0</v>
      </c>
      <c r="F16" s="386">
        <f t="shared" si="0"/>
        <v>0</v>
      </c>
      <c r="G16" s="831">
        <f>C16+D16+E16+F16</f>
        <v>0.66536947416584546</v>
      </c>
      <c r="H16" s="832"/>
      <c r="I16" s="608">
        <f>I118</f>
        <v>0.66536947416584546</v>
      </c>
      <c r="J16" s="609"/>
    </row>
    <row r="17" spans="1:10" ht="15.75" x14ac:dyDescent="0.5">
      <c r="A17" s="365"/>
      <c r="B17" s="371"/>
      <c r="C17" s="366"/>
      <c r="D17" s="366"/>
      <c r="E17" s="367"/>
      <c r="F17" s="366"/>
      <c r="G17" s="366"/>
      <c r="H17" s="368"/>
      <c r="I17" s="368"/>
      <c r="J17" s="368"/>
    </row>
    <row r="18" spans="1:10" ht="15.75" customHeight="1" x14ac:dyDescent="0.45">
      <c r="A18" s="743" t="s">
        <v>235</v>
      </c>
      <c r="B18" s="744"/>
      <c r="C18" s="744"/>
      <c r="D18" s="744"/>
      <c r="E18" s="744"/>
      <c r="F18" s="744"/>
      <c r="G18" s="744"/>
      <c r="H18" s="744"/>
      <c r="I18" s="744"/>
      <c r="J18" s="745"/>
    </row>
    <row r="19" spans="1:10" ht="15.75" customHeight="1" x14ac:dyDescent="0.45">
      <c r="A19" s="737"/>
      <c r="B19" s="738"/>
      <c r="C19" s="738"/>
      <c r="D19" s="738"/>
      <c r="E19" s="738"/>
      <c r="F19" s="738"/>
      <c r="G19" s="738"/>
      <c r="H19" s="738"/>
      <c r="I19" s="738"/>
      <c r="J19" s="739"/>
    </row>
    <row r="20" spans="1:10" ht="14.25" customHeight="1" x14ac:dyDescent="0.45">
      <c r="A20" s="737" t="s">
        <v>236</v>
      </c>
      <c r="B20" s="738"/>
      <c r="C20" s="738"/>
      <c r="D20" s="738"/>
      <c r="E20" s="738"/>
      <c r="F20" s="738"/>
      <c r="G20" s="738"/>
      <c r="H20" s="738"/>
      <c r="I20" s="738"/>
      <c r="J20" s="739"/>
    </row>
    <row r="21" spans="1:10" ht="14.25" customHeight="1" x14ac:dyDescent="0.45">
      <c r="A21" s="737"/>
      <c r="B21" s="738"/>
      <c r="C21" s="738"/>
      <c r="D21" s="738"/>
      <c r="E21" s="738"/>
      <c r="F21" s="738"/>
      <c r="G21" s="738"/>
      <c r="H21" s="738"/>
      <c r="I21" s="738"/>
      <c r="J21" s="739"/>
    </row>
    <row r="22" spans="1:10" ht="15.75" customHeight="1" x14ac:dyDescent="0.45">
      <c r="A22" s="737"/>
      <c r="B22" s="738"/>
      <c r="C22" s="738"/>
      <c r="D22" s="738"/>
      <c r="E22" s="738"/>
      <c r="F22" s="738"/>
      <c r="G22" s="738"/>
      <c r="H22" s="738"/>
      <c r="I22" s="738"/>
      <c r="J22" s="739"/>
    </row>
    <row r="23" spans="1:10" x14ac:dyDescent="0.45">
      <c r="A23" s="737" t="s">
        <v>237</v>
      </c>
      <c r="B23" s="738"/>
      <c r="C23" s="738"/>
      <c r="D23" s="738"/>
      <c r="E23" s="738"/>
      <c r="F23" s="738"/>
      <c r="G23" s="738"/>
      <c r="H23" s="738"/>
      <c r="I23" s="738"/>
      <c r="J23" s="739"/>
    </row>
    <row r="24" spans="1:10" x14ac:dyDescent="0.45">
      <c r="A24" s="737"/>
      <c r="B24" s="738"/>
      <c r="C24" s="738"/>
      <c r="D24" s="738"/>
      <c r="E24" s="738"/>
      <c r="F24" s="738"/>
      <c r="G24" s="738"/>
      <c r="H24" s="738"/>
      <c r="I24" s="738"/>
      <c r="J24" s="739"/>
    </row>
    <row r="25" spans="1:10" x14ac:dyDescent="0.45">
      <c r="A25" s="737"/>
      <c r="B25" s="738"/>
      <c r="C25" s="738"/>
      <c r="D25" s="738"/>
      <c r="E25" s="738"/>
      <c r="F25" s="738"/>
      <c r="G25" s="738"/>
      <c r="H25" s="738"/>
      <c r="I25" s="738"/>
      <c r="J25" s="739"/>
    </row>
    <row r="26" spans="1:10" x14ac:dyDescent="0.45">
      <c r="A26" s="737" t="s">
        <v>238</v>
      </c>
      <c r="B26" s="738"/>
      <c r="C26" s="738"/>
      <c r="D26" s="738"/>
      <c r="E26" s="738"/>
      <c r="F26" s="738"/>
      <c r="G26" s="738"/>
      <c r="H26" s="738"/>
      <c r="I26" s="738"/>
      <c r="J26" s="739"/>
    </row>
    <row r="27" spans="1:10" x14ac:dyDescent="0.45">
      <c r="A27" s="737"/>
      <c r="B27" s="738"/>
      <c r="C27" s="738"/>
      <c r="D27" s="738"/>
      <c r="E27" s="738"/>
      <c r="F27" s="738"/>
      <c r="G27" s="738"/>
      <c r="H27" s="738"/>
      <c r="I27" s="738"/>
      <c r="J27" s="739"/>
    </row>
    <row r="28" spans="1:10" x14ac:dyDescent="0.45">
      <c r="A28" s="740"/>
      <c r="B28" s="741"/>
      <c r="C28" s="741"/>
      <c r="D28" s="741"/>
      <c r="E28" s="741"/>
      <c r="F28" s="741"/>
      <c r="G28" s="741"/>
      <c r="H28" s="741"/>
      <c r="I28" s="741"/>
      <c r="J28" s="742"/>
    </row>
    <row r="29" spans="1:10" x14ac:dyDescent="0.45">
      <c r="A29" s="743" t="s">
        <v>240</v>
      </c>
      <c r="B29" s="744"/>
      <c r="C29" s="744"/>
      <c r="D29" s="744"/>
      <c r="E29" s="744"/>
      <c r="F29" s="744"/>
      <c r="G29" s="744"/>
      <c r="H29" s="744"/>
      <c r="I29" s="744"/>
      <c r="J29" s="745"/>
    </row>
    <row r="30" spans="1:10" x14ac:dyDescent="0.45">
      <c r="A30" s="737"/>
      <c r="B30" s="738"/>
      <c r="C30" s="738"/>
      <c r="D30" s="738"/>
      <c r="E30" s="738"/>
      <c r="F30" s="738"/>
      <c r="G30" s="738"/>
      <c r="H30" s="738"/>
      <c r="I30" s="738"/>
      <c r="J30" s="739"/>
    </row>
    <row r="31" spans="1:10" ht="15.75" customHeight="1" x14ac:dyDescent="0.45">
      <c r="A31" s="740"/>
      <c r="B31" s="741"/>
      <c r="C31" s="741"/>
      <c r="D31" s="741"/>
      <c r="E31" s="741"/>
      <c r="F31" s="741"/>
      <c r="G31" s="741"/>
      <c r="H31" s="741"/>
      <c r="I31" s="741"/>
      <c r="J31" s="742"/>
    </row>
    <row r="32" spans="1:10" ht="15.75" customHeight="1" x14ac:dyDescent="0.45">
      <c r="A32" s="746" t="s">
        <v>242</v>
      </c>
      <c r="B32" s="747"/>
      <c r="C32" s="747"/>
      <c r="D32" s="747"/>
      <c r="E32" s="747"/>
      <c r="F32" s="747"/>
      <c r="G32" s="747"/>
      <c r="H32" s="747"/>
      <c r="I32" s="747"/>
      <c r="J32" s="748"/>
    </row>
    <row r="33" spans="1:10" ht="15.75" customHeight="1" x14ac:dyDescent="0.45">
      <c r="A33" s="749"/>
      <c r="B33" s="750"/>
      <c r="C33" s="750"/>
      <c r="D33" s="750"/>
      <c r="E33" s="750"/>
      <c r="F33" s="750"/>
      <c r="G33" s="750"/>
      <c r="H33" s="750"/>
      <c r="I33" s="750"/>
      <c r="J33" s="751"/>
    </row>
    <row r="34" spans="1:10" ht="15.75" x14ac:dyDescent="0.5">
      <c r="A34" s="377"/>
      <c r="B34" s="377"/>
      <c r="C34" s="366"/>
      <c r="D34" s="366"/>
      <c r="E34" s="378"/>
      <c r="F34" s="366"/>
      <c r="G34" s="366"/>
      <c r="H34" s="379"/>
      <c r="I34" s="379"/>
      <c r="J34" s="379"/>
    </row>
    <row r="35" spans="1:10" ht="15.75" x14ac:dyDescent="0.45">
      <c r="A35" s="752" t="s">
        <v>241</v>
      </c>
      <c r="B35" s="752"/>
      <c r="C35" s="752"/>
      <c r="D35" s="752"/>
      <c r="E35" s="752"/>
      <c r="F35" s="752"/>
      <c r="G35" s="752"/>
      <c r="H35" s="752"/>
      <c r="I35" s="752"/>
      <c r="J35" s="752"/>
    </row>
    <row r="36" spans="1:10" x14ac:dyDescent="0.45">
      <c r="B36" s="2"/>
    </row>
    <row r="37" spans="1:10" x14ac:dyDescent="0.45">
      <c r="A37" s="687" t="s">
        <v>40</v>
      </c>
      <c r="B37" s="688"/>
      <c r="C37" s="688"/>
      <c r="D37" s="688"/>
      <c r="E37" s="688"/>
      <c r="F37" s="688"/>
      <c r="G37" s="689"/>
      <c r="H37" s="690"/>
    </row>
    <row r="38" spans="1:10" x14ac:dyDescent="0.45">
      <c r="A38" s="753">
        <f>'DPNK-Stamm'!B2</f>
        <v>46006</v>
      </c>
      <c r="B38" s="754"/>
      <c r="C38" s="196"/>
      <c r="D38" s="40"/>
      <c r="E38" s="261" t="s">
        <v>81</v>
      </c>
      <c r="F38" s="262" t="s">
        <v>83</v>
      </c>
      <c r="G38" s="43"/>
      <c r="H38" s="227" t="s">
        <v>19</v>
      </c>
    </row>
    <row r="39" spans="1:10" x14ac:dyDescent="0.45">
      <c r="A39" s="755" t="str">
        <f>'DPNK-Stamm'!A4</f>
        <v>Arbeitslosenversicherung</v>
      </c>
      <c r="B39" s="756"/>
      <c r="C39" s="756"/>
      <c r="D39" s="756"/>
      <c r="E39" s="756"/>
      <c r="F39" s="757"/>
      <c r="G39" s="275" t="s">
        <v>81</v>
      </c>
      <c r="H39" s="224">
        <f>IF(G39=$E$38,'DPNK-Stamm'!H4,"")</f>
        <v>2.9499999999999998E-2</v>
      </c>
    </row>
    <row r="40" spans="1:10" x14ac:dyDescent="0.45">
      <c r="A40" s="628" t="str">
        <f>'DPNK-Stamm'!A5</f>
        <v>Zuschlag Insolvenzentgeltsicherung</v>
      </c>
      <c r="B40" s="629"/>
      <c r="C40" s="629"/>
      <c r="D40" s="629"/>
      <c r="E40" s="629"/>
      <c r="F40" s="630"/>
      <c r="G40" s="276" t="s">
        <v>81</v>
      </c>
      <c r="H40" s="225">
        <f>IF(G40=$E$38,'DPNK-Stamm'!H5,"")</f>
        <v>1E-3</v>
      </c>
    </row>
    <row r="41" spans="1:10" x14ac:dyDescent="0.45">
      <c r="A41" s="628" t="str">
        <f>'DPNK-Stamm'!A6</f>
        <v>Pensionsversicherung ASVG</v>
      </c>
      <c r="B41" s="629"/>
      <c r="C41" s="629"/>
      <c r="D41" s="629"/>
      <c r="E41" s="629"/>
      <c r="F41" s="630"/>
      <c r="G41" s="276" t="s">
        <v>81</v>
      </c>
      <c r="H41" s="225">
        <f>IF(G41=$E$38,'DPNK-Stamm'!H6,"")</f>
        <v>0.1255</v>
      </c>
    </row>
    <row r="42" spans="1:10" x14ac:dyDescent="0.45">
      <c r="A42" s="628" t="str">
        <f>'DPNK-Stamm'!A7</f>
        <v>Krankenversicherung ASVG</v>
      </c>
      <c r="B42" s="629"/>
      <c r="C42" s="629"/>
      <c r="D42" s="629"/>
      <c r="E42" s="629"/>
      <c r="F42" s="630"/>
      <c r="G42" s="276" t="s">
        <v>81</v>
      </c>
      <c r="H42" s="225">
        <f>IF(G42=$E$38,'DPNK-Stamm'!H7,"")</f>
        <v>3.78E-2</v>
      </c>
    </row>
    <row r="43" spans="1:10" x14ac:dyDescent="0.45">
      <c r="A43" s="628" t="str">
        <f>'DPNK-Stamm'!A8</f>
        <v>Unfallversicherung</v>
      </c>
      <c r="B43" s="629"/>
      <c r="C43" s="629"/>
      <c r="D43" s="629"/>
      <c r="E43" s="629"/>
      <c r="F43" s="630"/>
      <c r="G43" s="276" t="s">
        <v>81</v>
      </c>
      <c r="H43" s="225">
        <f>IF(G43=$E$38,'DPNK-Stamm'!H8,"")</f>
        <v>1.0999999999999999E-2</v>
      </c>
    </row>
    <row r="44" spans="1:10" x14ac:dyDescent="0.45">
      <c r="A44" s="628" t="str">
        <f>'DPNK-Stamm'!A9</f>
        <v>Familienlastenausgleichsfonds (FLAF)</v>
      </c>
      <c r="B44" s="629"/>
      <c r="C44" s="629"/>
      <c r="D44" s="629"/>
      <c r="E44" s="629"/>
      <c r="F44" s="630"/>
      <c r="G44" s="276" t="s">
        <v>81</v>
      </c>
      <c r="H44" s="225">
        <f>IF(G44=$E$38,'DPNK-Stamm'!H9,"")</f>
        <v>3.6999999999999998E-2</v>
      </c>
    </row>
    <row r="45" spans="1:10" x14ac:dyDescent="0.45">
      <c r="A45" s="628" t="str">
        <f>'DPNK-Stamm'!A10</f>
        <v>DZ zum FLAF (im Mittel; bitte zutreffenden Bundesländerwert eintragen)</v>
      </c>
      <c r="B45" s="629"/>
      <c r="C45" s="629"/>
      <c r="D45" s="629"/>
      <c r="E45" s="629"/>
      <c r="F45" s="630"/>
      <c r="G45" s="276" t="s">
        <v>81</v>
      </c>
      <c r="H45" s="225">
        <f>IF(G45=$E$38,'DPNK-Stamm'!H10,"")</f>
        <v>3.5999999999999999E-3</v>
      </c>
    </row>
    <row r="46" spans="1:10" x14ac:dyDescent="0.45">
      <c r="A46" s="628" t="str">
        <f>'DPNK-Stamm'!A11</f>
        <v>Wohnbauförderungsbeitrag alle BL o. Wien</v>
      </c>
      <c r="B46" s="629"/>
      <c r="C46" s="629"/>
      <c r="D46" s="629"/>
      <c r="E46" s="629"/>
      <c r="F46" s="630"/>
      <c r="G46" s="276" t="s">
        <v>81</v>
      </c>
      <c r="H46" s="225">
        <f>IF(G46=$E$38,'DPNK-Stamm'!H11,"")</f>
        <v>5.0000000000000001E-3</v>
      </c>
    </row>
    <row r="47" spans="1:10" x14ac:dyDescent="0.45">
      <c r="A47" s="628" t="str">
        <f>'DPNK-Stamm'!A12</f>
        <v>Schlechtwetterentschädigungsbeitrag</v>
      </c>
      <c r="B47" s="629"/>
      <c r="C47" s="629"/>
      <c r="D47" s="629"/>
      <c r="E47" s="629"/>
      <c r="F47" s="630"/>
      <c r="G47" s="276" t="s">
        <v>83</v>
      </c>
      <c r="H47" s="225" t="str">
        <f>IF(G47=$E$38,'DPNK-Stamm'!H12,"")</f>
        <v/>
      </c>
    </row>
    <row r="48" spans="1:10" x14ac:dyDescent="0.45">
      <c r="A48" s="628" t="str">
        <f>'DPNK-Stamm'!A13</f>
        <v>Kommunalsteuer</v>
      </c>
      <c r="B48" s="629"/>
      <c r="C48" s="629"/>
      <c r="D48" s="629"/>
      <c r="E48" s="629"/>
      <c r="F48" s="630"/>
      <c r="G48" s="276" t="s">
        <v>81</v>
      </c>
      <c r="H48" s="225">
        <f>IF(G48=$E$38,'DPNK-Stamm'!H13,"")</f>
        <v>0.03</v>
      </c>
    </row>
    <row r="49" spans="1:10" x14ac:dyDescent="0.45">
      <c r="A49" s="628" t="str">
        <f>'DPNK-Stamm'!A14</f>
        <v>Abfertigung-Neu (Betriebl. Mitarbeitervorsorge)</v>
      </c>
      <c r="B49" s="629"/>
      <c r="C49" s="629"/>
      <c r="D49" s="629"/>
      <c r="E49" s="629"/>
      <c r="F49" s="630"/>
      <c r="G49" s="276" t="s">
        <v>81</v>
      </c>
      <c r="H49" s="225">
        <f>IF(G49=$E$38,'DPNK-Stamm'!H14,"")</f>
        <v>1.5299999999999999E-2</v>
      </c>
    </row>
    <row r="50" spans="1:10" x14ac:dyDescent="0.45">
      <c r="A50" s="489" t="str">
        <f>'DPNK-Stamm'!A15</f>
        <v>frei</v>
      </c>
      <c r="B50" s="490"/>
      <c r="C50" s="490"/>
      <c r="D50" s="490"/>
      <c r="E50" s="490"/>
      <c r="F50" s="713"/>
      <c r="G50" s="276"/>
      <c r="H50" s="225" t="str">
        <f>IF(G50=$E$38,'DPNK-Stamm'!H15,"")</f>
        <v/>
      </c>
    </row>
    <row r="51" spans="1:10" x14ac:dyDescent="0.45">
      <c r="A51" s="651" t="str">
        <f>'DPNK-Stamm'!A16</f>
        <v>frei</v>
      </c>
      <c r="B51" s="652"/>
      <c r="C51" s="652"/>
      <c r="D51" s="652"/>
      <c r="E51" s="652"/>
      <c r="F51" s="720"/>
      <c r="G51" s="277"/>
      <c r="H51" s="226" t="str">
        <f>IF(G51=$E$38,'DPNK-Stamm'!H16,"")</f>
        <v/>
      </c>
    </row>
    <row r="52" spans="1:10" x14ac:dyDescent="0.45">
      <c r="A52" s="65" t="s">
        <v>41</v>
      </c>
      <c r="B52" s="66"/>
      <c r="C52" s="66"/>
      <c r="D52" s="66"/>
      <c r="E52" s="66"/>
      <c r="F52" s="66"/>
      <c r="G52" s="101"/>
      <c r="H52" s="234">
        <f>SUM(H39:H51)</f>
        <v>0.29569999999999996</v>
      </c>
    </row>
    <row r="53" spans="1:10" x14ac:dyDescent="0.45">
      <c r="A53" s="66"/>
      <c r="B53" s="66"/>
      <c r="C53" s="66"/>
      <c r="D53" s="66"/>
      <c r="E53" s="66"/>
      <c r="F53" s="66"/>
      <c r="G53" s="101"/>
      <c r="H53" s="443"/>
    </row>
    <row r="54" spans="1:10" x14ac:dyDescent="0.45">
      <c r="A54" s="645"/>
      <c r="B54" s="645"/>
      <c r="C54" s="645"/>
      <c r="D54" s="645"/>
      <c r="E54" s="645"/>
      <c r="F54" s="645"/>
      <c r="G54" s="645"/>
      <c r="H54" s="645"/>
    </row>
    <row r="55" spans="1:10" x14ac:dyDescent="0.45">
      <c r="A55" s="631" t="str">
        <f>'DPNK-Stamm'!A20</f>
        <v>DPNK auf laufendes Entgelt</v>
      </c>
      <c r="B55" s="632"/>
      <c r="C55" s="632"/>
      <c r="D55" s="632"/>
      <c r="E55" s="632"/>
      <c r="F55" s="632"/>
      <c r="G55" s="632"/>
      <c r="H55" s="69">
        <f>H52</f>
        <v>0.29569999999999996</v>
      </c>
    </row>
    <row r="56" spans="1:10" x14ac:dyDescent="0.45">
      <c r="A56" s="711" t="str">
        <f>'DPNK-Stamm'!A21</f>
        <v>abzüglich Wohnbauförderungsbeitrag</v>
      </c>
      <c r="B56" s="640"/>
      <c r="C56" s="640"/>
      <c r="D56" s="640"/>
      <c r="E56" s="640"/>
      <c r="F56" s="640"/>
      <c r="G56" s="640"/>
      <c r="H56" s="229">
        <f>'DPNK-Stamm'!H21</f>
        <v>-5.0000000000000001E-3</v>
      </c>
    </row>
    <row r="57" spans="1:10" x14ac:dyDescent="0.45">
      <c r="A57" s="651">
        <f>'DPNK-Stamm'!A22</f>
        <v>0</v>
      </c>
      <c r="B57" s="652"/>
      <c r="C57" s="652"/>
      <c r="D57" s="652"/>
      <c r="E57" s="652"/>
      <c r="F57" s="652"/>
      <c r="G57" s="652"/>
      <c r="H57" s="68">
        <f>'DPNK-Stamm'!H22</f>
        <v>0</v>
      </c>
    </row>
    <row r="58" spans="1:10" x14ac:dyDescent="0.45">
      <c r="A58" s="646" t="str">
        <f>'DPNK-Stamm'!A23</f>
        <v>Direkte Personalnebenkosten auf Sonderzahlungen</v>
      </c>
      <c r="B58" s="647"/>
      <c r="C58" s="647"/>
      <c r="D58" s="647"/>
      <c r="E58" s="647"/>
      <c r="F58" s="647"/>
      <c r="G58" s="647"/>
      <c r="H58" s="67">
        <f>SUM(H55:H57)</f>
        <v>0.29069999999999996</v>
      </c>
    </row>
    <row r="60" spans="1:10" x14ac:dyDescent="0.45">
      <c r="A60" s="177" t="s">
        <v>0</v>
      </c>
      <c r="B60" s="178"/>
      <c r="C60" s="178"/>
      <c r="D60" s="178"/>
      <c r="E60" s="178"/>
      <c r="F60" s="178"/>
      <c r="G60" s="178"/>
      <c r="H60" s="178"/>
      <c r="I60" s="179"/>
      <c r="J60" s="190"/>
    </row>
    <row r="61" spans="1:10" x14ac:dyDescent="0.45">
      <c r="A61" s="3" t="s">
        <v>1</v>
      </c>
      <c r="B61" s="180"/>
      <c r="C61" s="180"/>
      <c r="D61" s="180"/>
      <c r="E61" s="4"/>
      <c r="F61" s="4"/>
      <c r="G61" s="4"/>
      <c r="H61" s="5" t="s">
        <v>2</v>
      </c>
      <c r="I61" s="6" t="s">
        <v>3</v>
      </c>
      <c r="J61" s="186"/>
    </row>
    <row r="62" spans="1:10" x14ac:dyDescent="0.45">
      <c r="A62" s="7" t="s">
        <v>119</v>
      </c>
      <c r="B62" s="181"/>
      <c r="C62" s="181"/>
      <c r="D62" s="181"/>
      <c r="E62" s="8"/>
      <c r="F62" s="8"/>
      <c r="G62" s="8"/>
      <c r="H62" s="9">
        <v>365.25</v>
      </c>
      <c r="I62" s="10"/>
      <c r="J62" s="8"/>
    </row>
    <row r="63" spans="1:10" x14ac:dyDescent="0.45">
      <c r="A63" s="11" t="s">
        <v>5</v>
      </c>
      <c r="B63" s="12"/>
      <c r="C63" s="12"/>
      <c r="D63" s="12"/>
      <c r="E63" s="12"/>
      <c r="F63" s="12"/>
      <c r="G63" s="12"/>
      <c r="H63" s="13">
        <f>-H62/7*2</f>
        <v>-104.35714285714286</v>
      </c>
      <c r="I63" s="14"/>
      <c r="J63" s="8"/>
    </row>
    <row r="64" spans="1:10" x14ac:dyDescent="0.45">
      <c r="A64" s="15" t="s">
        <v>7</v>
      </c>
      <c r="B64" s="16"/>
      <c r="C64" s="16"/>
      <c r="D64" s="16"/>
      <c r="E64" s="16"/>
      <c r="F64" s="16"/>
      <c r="G64" s="16"/>
      <c r="H64" s="17">
        <f>SUM(H62:H63)</f>
        <v>260.89285714285711</v>
      </c>
      <c r="I64" s="14"/>
      <c r="J64" s="8"/>
    </row>
    <row r="65" spans="1:14" x14ac:dyDescent="0.45">
      <c r="A65" s="7" t="s">
        <v>120</v>
      </c>
      <c r="B65" s="181"/>
      <c r="C65" s="181"/>
      <c r="D65" s="181"/>
      <c r="E65" s="8"/>
      <c r="F65" s="8"/>
      <c r="G65" s="8"/>
      <c r="H65" s="18">
        <v>-10.5</v>
      </c>
      <c r="I65" s="721">
        <f>-H65-H66</f>
        <v>11.2</v>
      </c>
      <c r="J65" s="191"/>
    </row>
    <row r="66" spans="1:14" x14ac:dyDescent="0.45">
      <c r="A66" s="7" t="s">
        <v>298</v>
      </c>
      <c r="B66" s="181"/>
      <c r="C66" s="181"/>
      <c r="D66" s="181"/>
      <c r="E66" s="8"/>
      <c r="G66" s="411">
        <v>0.5</v>
      </c>
      <c r="H66" s="273">
        <v>-0.7</v>
      </c>
      <c r="I66" s="721"/>
      <c r="J66" s="191"/>
    </row>
    <row r="67" spans="1:14" x14ac:dyDescent="0.45">
      <c r="A67" s="7" t="s">
        <v>11</v>
      </c>
      <c r="B67" s="181"/>
      <c r="C67" s="271">
        <v>0.85</v>
      </c>
      <c r="D67" s="722">
        <v>5</v>
      </c>
      <c r="E67" s="722"/>
      <c r="F67" s="19">
        <v>5</v>
      </c>
      <c r="H67" s="18">
        <f>-5*D67*C67</f>
        <v>-21.25</v>
      </c>
      <c r="I67" s="719">
        <f>-H67-H68</f>
        <v>25.75</v>
      </c>
      <c r="J67" s="192"/>
    </row>
    <row r="68" spans="1:14" x14ac:dyDescent="0.45">
      <c r="A68" s="20" t="s">
        <v>13</v>
      </c>
      <c r="B68" s="182"/>
      <c r="C68" s="21">
        <f>1-C67</f>
        <v>0.15000000000000002</v>
      </c>
      <c r="D68" s="718">
        <v>6</v>
      </c>
      <c r="E68" s="718"/>
      <c r="F68" s="22">
        <v>5</v>
      </c>
      <c r="G68" s="198"/>
      <c r="H68" s="23">
        <f>-5*D68*C68</f>
        <v>-4.5000000000000009</v>
      </c>
      <c r="I68" s="719"/>
      <c r="J68" s="192"/>
      <c r="M68" s="264"/>
    </row>
    <row r="69" spans="1:14" x14ac:dyDescent="0.45">
      <c r="A69" s="194" t="s">
        <v>14</v>
      </c>
      <c r="B69" s="444"/>
      <c r="C69" s="8"/>
      <c r="D69" s="8"/>
      <c r="E69" s="8"/>
      <c r="F69" s="8"/>
      <c r="G69" s="8"/>
      <c r="H69" s="24">
        <f>SUM(H64:H68)</f>
        <v>223.94285714285712</v>
      </c>
      <c r="I69" s="14"/>
      <c r="J69" s="8"/>
      <c r="M69" s="264"/>
    </row>
    <row r="70" spans="1:14" x14ac:dyDescent="0.45">
      <c r="A70" s="187" t="s">
        <v>276</v>
      </c>
      <c r="B70" s="8"/>
      <c r="C70" s="8"/>
      <c r="D70" s="8"/>
      <c r="E70" s="8"/>
      <c r="F70" s="8"/>
      <c r="G70" s="8"/>
      <c r="H70" s="96">
        <v>-11</v>
      </c>
      <c r="I70" s="719">
        <f>-H70-H71</f>
        <v>13.5</v>
      </c>
      <c r="J70" s="192"/>
      <c r="M70" s="264"/>
    </row>
    <row r="71" spans="1:14" x14ac:dyDescent="0.45">
      <c r="A71" s="11" t="s">
        <v>277</v>
      </c>
      <c r="B71" s="12"/>
      <c r="C71" s="12"/>
      <c r="D71" s="12"/>
      <c r="E71" s="12"/>
      <c r="F71" s="12"/>
      <c r="G71" s="12"/>
      <c r="H71" s="96">
        <v>-2.5</v>
      </c>
      <c r="I71" s="719"/>
      <c r="J71" s="192"/>
      <c r="M71" s="264"/>
      <c r="N71" s="264"/>
    </row>
    <row r="72" spans="1:14" x14ac:dyDescent="0.45">
      <c r="A72" s="194" t="s">
        <v>273</v>
      </c>
      <c r="B72" s="444"/>
      <c r="C72" s="8"/>
      <c r="D72" s="8"/>
      <c r="E72" s="8"/>
      <c r="F72" s="8"/>
      <c r="G72" s="8"/>
      <c r="H72" s="9">
        <f>SUM(H69:H71)</f>
        <v>210.44285714285712</v>
      </c>
      <c r="I72" s="14"/>
      <c r="J72" s="8"/>
    </row>
    <row r="73" spans="1:14" x14ac:dyDescent="0.45">
      <c r="A73" s="187" t="s">
        <v>278</v>
      </c>
      <c r="B73" s="8"/>
      <c r="C73" s="8"/>
      <c r="D73" s="8"/>
      <c r="E73" s="8"/>
      <c r="F73" s="8"/>
      <c r="G73" s="8"/>
      <c r="H73" s="96">
        <v>0</v>
      </c>
      <c r="I73" s="32"/>
      <c r="J73" s="8"/>
    </row>
    <row r="74" spans="1:14" x14ac:dyDescent="0.45">
      <c r="A74" s="20" t="s">
        <v>275</v>
      </c>
      <c r="B74" s="182"/>
      <c r="C74" s="182"/>
      <c r="D74" s="182"/>
      <c r="E74" s="12"/>
      <c r="F74" s="12"/>
      <c r="G74" s="12"/>
      <c r="H74" s="96">
        <v>-7.5</v>
      </c>
      <c r="I74" s="189">
        <f t="shared" ref="I74" si="1">-H74</f>
        <v>7.5</v>
      </c>
      <c r="J74" s="24"/>
    </row>
    <row r="75" spans="1:14" x14ac:dyDescent="0.45">
      <c r="A75" s="445" t="s">
        <v>274</v>
      </c>
      <c r="B75" s="12"/>
      <c r="C75" s="12"/>
      <c r="D75" s="12"/>
      <c r="E75" s="12"/>
      <c r="F75" s="12" t="s">
        <v>17</v>
      </c>
      <c r="G75" s="198"/>
      <c r="H75" s="265">
        <f>SUM(H72:H74)</f>
        <v>202.94285714285712</v>
      </c>
      <c r="I75" s="25">
        <f>SUM(I62:I74)</f>
        <v>57.95</v>
      </c>
      <c r="J75" s="24"/>
    </row>
    <row r="76" spans="1:14" x14ac:dyDescent="0.45">
      <c r="A76" s="736"/>
      <c r="B76" s="736"/>
      <c r="C76" s="736"/>
      <c r="D76" s="736"/>
      <c r="E76" s="736"/>
      <c r="F76" s="736"/>
      <c r="G76" s="736"/>
      <c r="H76" s="736"/>
      <c r="I76" s="736"/>
    </row>
    <row r="77" spans="1:14" ht="15.75" x14ac:dyDescent="0.45">
      <c r="A77" s="208" t="s">
        <v>18</v>
      </c>
      <c r="B77" s="209"/>
      <c r="C77" s="209"/>
      <c r="D77" s="209"/>
      <c r="E77" s="210"/>
      <c r="F77" s="211"/>
      <c r="G77" s="211"/>
      <c r="H77" s="211"/>
      <c r="I77" s="212"/>
      <c r="J77" s="724" t="s">
        <v>46</v>
      </c>
    </row>
    <row r="78" spans="1:14" x14ac:dyDescent="0.45">
      <c r="A78" s="65"/>
      <c r="B78" s="66"/>
      <c r="C78" s="66"/>
      <c r="D78" s="66"/>
      <c r="E78" s="108"/>
      <c r="F78" s="213" t="s">
        <v>17</v>
      </c>
      <c r="G78" s="213" t="s">
        <v>19</v>
      </c>
      <c r="H78" s="214" t="s">
        <v>48</v>
      </c>
      <c r="I78" s="215" t="s">
        <v>49</v>
      </c>
      <c r="J78" s="725"/>
    </row>
    <row r="79" spans="1:14" x14ac:dyDescent="0.45">
      <c r="A79" s="216"/>
      <c r="B79" s="105"/>
      <c r="C79" s="105"/>
      <c r="D79" s="105"/>
      <c r="E79" s="104"/>
      <c r="F79" s="217"/>
      <c r="G79" s="217"/>
      <c r="H79" s="218"/>
      <c r="I79" s="219"/>
      <c r="J79" s="725"/>
    </row>
    <row r="80" spans="1:14" x14ac:dyDescent="0.45">
      <c r="A80" s="193" t="s">
        <v>20</v>
      </c>
      <c r="B80" s="181"/>
      <c r="C80" s="181"/>
      <c r="D80" s="181"/>
      <c r="E80" s="8"/>
      <c r="F80" s="26">
        <f>H75</f>
        <v>202.94285714285712</v>
      </c>
      <c r="G80" s="27">
        <f>F80/F80</f>
        <v>1</v>
      </c>
      <c r="H80" s="188">
        <f>G80*H$52</f>
        <v>0.29569999999999996</v>
      </c>
      <c r="I80" s="28">
        <f>G80*(1+H80)</f>
        <v>1.2957000000000001</v>
      </c>
      <c r="J80" s="725"/>
    </row>
    <row r="81" spans="1:16" x14ac:dyDescent="0.45">
      <c r="A81" s="7" t="s">
        <v>21</v>
      </c>
      <c r="B81" s="181"/>
      <c r="C81" s="181"/>
      <c r="D81" s="181"/>
      <c r="E81" s="8"/>
      <c r="F81" s="29"/>
      <c r="G81" s="30"/>
      <c r="H81" s="188"/>
      <c r="I81" s="28"/>
      <c r="J81" s="725"/>
    </row>
    <row r="82" spans="1:16" x14ac:dyDescent="0.45">
      <c r="A82" s="194" t="s">
        <v>117</v>
      </c>
      <c r="B82" s="8"/>
      <c r="C82" s="8"/>
      <c r="D82" s="8"/>
      <c r="E82" s="8"/>
      <c r="F82" s="29"/>
      <c r="G82" s="30"/>
      <c r="H82" s="188"/>
      <c r="I82" s="28"/>
      <c r="J82" s="726"/>
    </row>
    <row r="83" spans="1:16" x14ac:dyDescent="0.45">
      <c r="A83" s="187" t="s">
        <v>118</v>
      </c>
      <c r="B83" s="8"/>
      <c r="C83" s="8"/>
      <c r="D83" s="8"/>
      <c r="E83" s="8"/>
      <c r="F83" s="29">
        <f>I65</f>
        <v>11.2</v>
      </c>
      <c r="G83" s="30">
        <f>F83/F$80</f>
        <v>5.5187948754047589E-2</v>
      </c>
      <c r="H83" s="188">
        <f>H80</f>
        <v>0.29569999999999996</v>
      </c>
      <c r="I83" s="28">
        <f t="shared" ref="I83:I89" si="2">G83*(1+H83)</f>
        <v>7.1507025200619467E-2</v>
      </c>
      <c r="J83" s="239">
        <v>0</v>
      </c>
      <c r="M83" s="286">
        <f>IF($J83=0,$I83,0)</f>
        <v>7.1507025200619467E-2</v>
      </c>
      <c r="N83" s="286">
        <f>IF($J83=1,$I83,0)</f>
        <v>0</v>
      </c>
      <c r="O83" s="286">
        <f>IF($J83=2,$I83,0)</f>
        <v>0</v>
      </c>
      <c r="P83" s="286">
        <f>IF($J83=3,$I83,0)</f>
        <v>0</v>
      </c>
    </row>
    <row r="84" spans="1:16" x14ac:dyDescent="0.45">
      <c r="A84" s="187" t="s">
        <v>121</v>
      </c>
      <c r="B84" s="8"/>
      <c r="C84" s="8"/>
      <c r="D84" s="8"/>
      <c r="E84" s="8"/>
      <c r="F84" s="29">
        <f>I67</f>
        <v>25.75</v>
      </c>
      <c r="G84" s="30">
        <f t="shared" ref="G84:G86" si="3">F84/F$80</f>
        <v>0.12688300718006476</v>
      </c>
      <c r="H84" s="188">
        <f>H80</f>
        <v>0.29569999999999996</v>
      </c>
      <c r="I84" s="28">
        <f t="shared" si="2"/>
        <v>0.16440231240320993</v>
      </c>
      <c r="J84" s="239">
        <v>0</v>
      </c>
      <c r="M84" s="286">
        <f t="shared" ref="M84:M90" si="4">IF($J84=0,$I84,0)</f>
        <v>0.16440231240320993</v>
      </c>
      <c r="N84" s="286">
        <f t="shared" ref="N84:N90" si="5">IF($J84=1,$I84,0)</f>
        <v>0</v>
      </c>
      <c r="O84" s="286">
        <f t="shared" ref="O84:O90" si="6">IF($J84=2,$I84,0)</f>
        <v>0</v>
      </c>
      <c r="P84" s="286">
        <f t="shared" ref="P84:P90" si="7">IF($J84=3,$I84,0)</f>
        <v>0</v>
      </c>
    </row>
    <row r="85" spans="1:16" x14ac:dyDescent="0.45">
      <c r="A85" s="187" t="s">
        <v>122</v>
      </c>
      <c r="B85" s="8"/>
      <c r="C85" s="8"/>
      <c r="D85" s="8"/>
      <c r="E85" s="8"/>
      <c r="F85" s="29">
        <f>I70</f>
        <v>13.5</v>
      </c>
      <c r="G85" s="30">
        <f t="shared" si="3"/>
        <v>6.6521188230325226E-2</v>
      </c>
      <c r="H85" s="188">
        <f>H80</f>
        <v>0.29569999999999996</v>
      </c>
      <c r="I85" s="28">
        <f t="shared" si="2"/>
        <v>8.6191503590032401E-2</v>
      </c>
      <c r="J85" s="239">
        <v>0</v>
      </c>
      <c r="M85" s="286">
        <f t="shared" si="4"/>
        <v>8.6191503590032401E-2</v>
      </c>
      <c r="N85" s="286">
        <f t="shared" si="5"/>
        <v>0</v>
      </c>
      <c r="O85" s="286">
        <f t="shared" si="6"/>
        <v>0</v>
      </c>
      <c r="P85" s="286">
        <f t="shared" si="7"/>
        <v>0</v>
      </c>
    </row>
    <row r="86" spans="1:16" x14ac:dyDescent="0.45">
      <c r="A86" s="187" t="s">
        <v>153</v>
      </c>
      <c r="B86" s="8"/>
      <c r="C86" s="8"/>
      <c r="D86" s="8"/>
      <c r="E86" s="8"/>
      <c r="F86" s="29">
        <f>I74</f>
        <v>7.5</v>
      </c>
      <c r="G86" s="30">
        <f t="shared" si="3"/>
        <v>3.695621568351401E-2</v>
      </c>
      <c r="H86" s="188">
        <f>H80</f>
        <v>0.29569999999999996</v>
      </c>
      <c r="I86" s="28">
        <f t="shared" si="2"/>
        <v>4.7884168661129108E-2</v>
      </c>
      <c r="J86" s="239">
        <v>0</v>
      </c>
      <c r="M86" s="286">
        <f t="shared" si="4"/>
        <v>4.7884168661129108E-2</v>
      </c>
      <c r="N86" s="286">
        <f t="shared" si="5"/>
        <v>0</v>
      </c>
      <c r="O86" s="286">
        <f t="shared" si="6"/>
        <v>0</v>
      </c>
      <c r="P86" s="286">
        <f t="shared" si="7"/>
        <v>0</v>
      </c>
    </row>
    <row r="87" spans="1:16" x14ac:dyDescent="0.45">
      <c r="A87" s="194" t="s">
        <v>123</v>
      </c>
      <c r="B87" s="8"/>
      <c r="C87" s="8"/>
      <c r="D87" s="8"/>
      <c r="E87" s="8"/>
      <c r="F87" s="29"/>
      <c r="G87" s="30"/>
      <c r="H87" s="188"/>
      <c r="I87" s="28"/>
      <c r="J87" s="240"/>
      <c r="M87" s="286">
        <f t="shared" si="4"/>
        <v>0</v>
      </c>
      <c r="N87" s="286">
        <f t="shared" si="5"/>
        <v>0</v>
      </c>
      <c r="O87" s="286">
        <f t="shared" si="6"/>
        <v>0</v>
      </c>
      <c r="P87" s="286">
        <f t="shared" si="7"/>
        <v>0</v>
      </c>
    </row>
    <row r="88" spans="1:16" x14ac:dyDescent="0.45">
      <c r="A88" s="187" t="s">
        <v>124</v>
      </c>
      <c r="B88" s="8"/>
      <c r="C88" s="8"/>
      <c r="D88" s="722">
        <v>4.33</v>
      </c>
      <c r="E88" s="722"/>
      <c r="F88" s="33">
        <f>D88*5</f>
        <v>21.65</v>
      </c>
      <c r="G88" s="30">
        <f>F88/F$80</f>
        <v>0.10668027593974377</v>
      </c>
      <c r="H88" s="188">
        <f>H58</f>
        <v>0.29069999999999996</v>
      </c>
      <c r="I88" s="28">
        <f t="shared" si="2"/>
        <v>0.13769223215542728</v>
      </c>
      <c r="J88" s="239">
        <v>0</v>
      </c>
      <c r="M88" s="286">
        <f t="shared" si="4"/>
        <v>0.13769223215542728</v>
      </c>
      <c r="N88" s="286">
        <f t="shared" si="5"/>
        <v>0</v>
      </c>
      <c r="O88" s="286">
        <f t="shared" si="6"/>
        <v>0</v>
      </c>
      <c r="P88" s="286">
        <f t="shared" si="7"/>
        <v>0</v>
      </c>
    </row>
    <row r="89" spans="1:16" x14ac:dyDescent="0.45">
      <c r="A89" s="187" t="s">
        <v>125</v>
      </c>
      <c r="B89" s="8"/>
      <c r="C89" s="8"/>
      <c r="D89" s="722">
        <v>4.33</v>
      </c>
      <c r="E89" s="722"/>
      <c r="F89" s="33">
        <f>D89*5</f>
        <v>21.65</v>
      </c>
      <c r="G89" s="30">
        <f>F89/F$80</f>
        <v>0.10668027593974377</v>
      </c>
      <c r="H89" s="188">
        <f>H58</f>
        <v>0.29069999999999996</v>
      </c>
      <c r="I89" s="28">
        <f t="shared" si="2"/>
        <v>0.13769223215542728</v>
      </c>
      <c r="J89" s="239">
        <v>0</v>
      </c>
      <c r="M89" s="286">
        <f t="shared" si="4"/>
        <v>0.13769223215542728</v>
      </c>
      <c r="N89" s="286">
        <f t="shared" si="5"/>
        <v>0</v>
      </c>
      <c r="O89" s="286">
        <f t="shared" si="6"/>
        <v>0</v>
      </c>
      <c r="P89" s="286">
        <f t="shared" si="7"/>
        <v>0</v>
      </c>
    </row>
    <row r="90" spans="1:16" ht="14.65" thickBot="1" x14ac:dyDescent="0.5">
      <c r="A90" s="20" t="s">
        <v>126</v>
      </c>
      <c r="B90" s="182"/>
      <c r="C90" s="182"/>
      <c r="D90" s="182"/>
      <c r="E90" s="12"/>
      <c r="F90" s="12"/>
      <c r="G90" s="12"/>
      <c r="H90" s="198"/>
      <c r="I90" s="272">
        <v>0.02</v>
      </c>
      <c r="J90" s="322">
        <v>0</v>
      </c>
      <c r="M90" s="286">
        <f t="shared" si="4"/>
        <v>0.02</v>
      </c>
      <c r="N90" s="286">
        <f t="shared" si="5"/>
        <v>0</v>
      </c>
      <c r="O90" s="286">
        <f t="shared" si="6"/>
        <v>0</v>
      </c>
      <c r="P90" s="286">
        <f t="shared" si="7"/>
        <v>0</v>
      </c>
    </row>
    <row r="91" spans="1:16" x14ac:dyDescent="0.45">
      <c r="A91" s="15" t="s">
        <v>22</v>
      </c>
      <c r="B91" s="16"/>
      <c r="C91" s="16"/>
      <c r="D91" s="16"/>
      <c r="E91" s="16"/>
      <c r="F91" s="16"/>
      <c r="G91" s="16"/>
      <c r="H91" s="196"/>
      <c r="I91" s="34">
        <f>SUM(I80:I90)</f>
        <v>1.9610694741658454</v>
      </c>
      <c r="J91" s="238"/>
      <c r="M91" s="286">
        <f>SUM(M83:M90)</f>
        <v>0.66536947416584546</v>
      </c>
      <c r="N91" s="286">
        <f t="shared" ref="N91:P91" si="8">SUM(N83:N90)</f>
        <v>0</v>
      </c>
      <c r="O91" s="286">
        <f t="shared" si="8"/>
        <v>0</v>
      </c>
      <c r="P91" s="286">
        <f t="shared" si="8"/>
        <v>0</v>
      </c>
    </row>
    <row r="92" spans="1:16" x14ac:dyDescent="0.45">
      <c r="A92" s="20" t="s">
        <v>23</v>
      </c>
      <c r="B92" s="198"/>
      <c r="C92" s="198"/>
      <c r="D92" s="198"/>
      <c r="E92" s="198"/>
      <c r="F92" s="198"/>
      <c r="G92" s="198"/>
      <c r="H92" s="198"/>
      <c r="I92" s="274">
        <f>-G80</f>
        <v>-1</v>
      </c>
      <c r="J92" s="235"/>
    </row>
    <row r="93" spans="1:16" x14ac:dyDescent="0.45">
      <c r="A93" s="223" t="s">
        <v>141</v>
      </c>
      <c r="B93" s="221"/>
      <c r="C93" s="221"/>
      <c r="D93" s="221"/>
      <c r="E93" s="4"/>
      <c r="F93" s="4"/>
      <c r="G93" s="4"/>
      <c r="H93" s="35"/>
      <c r="I93" s="31">
        <f>SUM(I91:I92)</f>
        <v>0.96106947416584543</v>
      </c>
      <c r="J93" s="235"/>
    </row>
    <row r="94" spans="1:16" x14ac:dyDescent="0.45">
      <c r="A94" s="220" t="s">
        <v>127</v>
      </c>
      <c r="B94" s="221"/>
      <c r="C94" s="221"/>
      <c r="D94" s="221"/>
      <c r="E94" s="4"/>
      <c r="F94" s="4"/>
      <c r="G94" s="4"/>
      <c r="H94" s="35"/>
      <c r="I94" s="31">
        <f>H80</f>
        <v>0.29569999999999996</v>
      </c>
      <c r="J94" s="236"/>
    </row>
    <row r="95" spans="1:16" x14ac:dyDescent="0.45">
      <c r="A95" s="3" t="s">
        <v>128</v>
      </c>
      <c r="B95" s="180"/>
      <c r="C95" s="180"/>
      <c r="D95" s="180"/>
      <c r="E95" s="180"/>
      <c r="F95" s="180"/>
      <c r="G95" s="180"/>
      <c r="H95" s="35"/>
      <c r="I95" s="222">
        <f>I93-I94</f>
        <v>0.66536947416584546</v>
      </c>
      <c r="J95" s="237"/>
    </row>
    <row r="97" spans="1:9" x14ac:dyDescent="0.45">
      <c r="A97" s="727" t="s">
        <v>134</v>
      </c>
      <c r="B97" s="728"/>
      <c r="C97" s="728"/>
      <c r="D97" s="728"/>
      <c r="E97" s="728"/>
      <c r="F97" s="728"/>
      <c r="G97" s="728"/>
      <c r="H97" s="728"/>
      <c r="I97" s="729" t="s">
        <v>145</v>
      </c>
    </row>
    <row r="98" spans="1:9" x14ac:dyDescent="0.45">
      <c r="A98" s="732" t="s">
        <v>135</v>
      </c>
      <c r="B98" s="733"/>
      <c r="C98" s="733"/>
      <c r="D98" s="733"/>
      <c r="E98" s="733"/>
      <c r="F98" s="733"/>
      <c r="G98" s="733"/>
      <c r="H98" s="733"/>
      <c r="I98" s="730"/>
    </row>
    <row r="99" spans="1:9" x14ac:dyDescent="0.45">
      <c r="A99" s="734"/>
      <c r="B99" s="735"/>
      <c r="C99" s="735"/>
      <c r="D99" s="735"/>
      <c r="E99" s="735"/>
      <c r="F99" s="735"/>
      <c r="G99" s="735"/>
      <c r="H99" s="735"/>
      <c r="I99" s="731"/>
    </row>
    <row r="100" spans="1:9" x14ac:dyDescent="0.45">
      <c r="A100" s="241" t="s">
        <v>130</v>
      </c>
      <c r="B100" s="242"/>
      <c r="C100" s="196"/>
      <c r="D100" s="196"/>
      <c r="E100" s="196"/>
      <c r="F100" s="196"/>
      <c r="G100" s="196"/>
      <c r="H100" s="196"/>
      <c r="I100" s="243">
        <f>M91</f>
        <v>0.66536947416584546</v>
      </c>
    </row>
    <row r="101" spans="1:9" x14ac:dyDescent="0.45">
      <c r="A101" s="244" t="s">
        <v>131</v>
      </c>
      <c r="B101" s="207"/>
      <c r="I101" s="245">
        <f>N91</f>
        <v>0</v>
      </c>
    </row>
    <row r="102" spans="1:9" x14ac:dyDescent="0.45">
      <c r="A102" s="244" t="s">
        <v>132</v>
      </c>
      <c r="B102" s="207"/>
      <c r="I102" s="245">
        <f>O91</f>
        <v>0</v>
      </c>
    </row>
    <row r="103" spans="1:9" x14ac:dyDescent="0.45">
      <c r="A103" s="195" t="s">
        <v>133</v>
      </c>
      <c r="B103" s="246"/>
      <c r="C103" s="198"/>
      <c r="D103" s="198"/>
      <c r="E103" s="198"/>
      <c r="F103" s="198"/>
      <c r="G103" s="198"/>
      <c r="H103" s="198"/>
      <c r="I103" s="247">
        <f>P91</f>
        <v>0</v>
      </c>
    </row>
    <row r="104" spans="1:9" x14ac:dyDescent="0.45">
      <c r="A104" s="248" t="s">
        <v>146</v>
      </c>
      <c r="B104" s="249"/>
      <c r="C104" s="250"/>
      <c r="D104" s="250"/>
      <c r="E104" s="250"/>
      <c r="F104" s="250"/>
      <c r="G104" s="250"/>
      <c r="H104" s="250"/>
      <c r="I104" s="251">
        <f>SUM(I100:I103)</f>
        <v>0.66536947416584546</v>
      </c>
    </row>
    <row r="105" spans="1:9" x14ac:dyDescent="0.45">
      <c r="A105" s="723"/>
      <c r="B105" s="723"/>
      <c r="C105" s="723"/>
      <c r="D105" s="723"/>
      <c r="E105" s="723"/>
      <c r="F105" s="723"/>
      <c r="G105" s="723"/>
      <c r="H105" s="723"/>
      <c r="I105" s="723"/>
    </row>
    <row r="106" spans="1:9" x14ac:dyDescent="0.45">
      <c r="A106" s="691" t="s">
        <v>140</v>
      </c>
      <c r="B106" s="692"/>
      <c r="C106" s="692"/>
      <c r="D106" s="692"/>
      <c r="E106" s="692"/>
      <c r="F106" s="692"/>
      <c r="G106" s="692"/>
      <c r="H106" s="692"/>
      <c r="I106" s="693"/>
    </row>
    <row r="107" spans="1:9" x14ac:dyDescent="0.45">
      <c r="A107" s="36" t="s">
        <v>24</v>
      </c>
      <c r="B107" s="37"/>
      <c r="C107" s="37"/>
      <c r="D107" s="37"/>
      <c r="E107" s="37"/>
      <c r="F107" s="37"/>
      <c r="G107" s="35"/>
      <c r="H107" s="37"/>
      <c r="I107" s="38"/>
    </row>
    <row r="108" spans="1:9" x14ac:dyDescent="0.45">
      <c r="A108" s="39" t="s">
        <v>25</v>
      </c>
      <c r="B108" s="40"/>
      <c r="C108" s="232">
        <v>40</v>
      </c>
      <c r="D108" s="41" t="s">
        <v>26</v>
      </c>
      <c r="E108" s="40" t="s">
        <v>185</v>
      </c>
      <c r="F108" s="40"/>
      <c r="G108" s="196"/>
      <c r="H108" s="230">
        <v>10</v>
      </c>
      <c r="I108" s="41" t="s">
        <v>27</v>
      </c>
    </row>
    <row r="109" spans="1:9" x14ac:dyDescent="0.45">
      <c r="A109" s="165" t="s">
        <v>28</v>
      </c>
      <c r="B109"/>
      <c r="C109" s="324">
        <v>41</v>
      </c>
      <c r="D109" s="197" t="s">
        <v>26</v>
      </c>
      <c r="E109" t="s">
        <v>186</v>
      </c>
      <c r="F109"/>
      <c r="H109" s="278">
        <v>12</v>
      </c>
      <c r="I109" s="197" t="s">
        <v>27</v>
      </c>
    </row>
    <row r="110" spans="1:9" x14ac:dyDescent="0.45">
      <c r="A110" s="42"/>
      <c r="B110" s="43"/>
      <c r="C110" s="43"/>
      <c r="D110" s="44"/>
      <c r="E110" s="43"/>
      <c r="F110" s="43"/>
      <c r="G110" s="198"/>
      <c r="H110" s="45"/>
      <c r="I110" s="44"/>
    </row>
    <row r="111" spans="1:9" x14ac:dyDescent="0.45">
      <c r="A111" s="42" t="s">
        <v>29</v>
      </c>
      <c r="B111" s="43"/>
      <c r="C111" s="46">
        <f>C108/C109</f>
        <v>0.97560975609756095</v>
      </c>
      <c r="D111" s="44"/>
      <c r="E111" s="43" t="s">
        <v>137</v>
      </c>
      <c r="F111" s="43"/>
      <c r="G111" s="198"/>
      <c r="H111" s="46">
        <f>H108/H109</f>
        <v>0.83333333333333337</v>
      </c>
      <c r="I111" s="44"/>
    </row>
    <row r="112" spans="1:9" x14ac:dyDescent="0.45">
      <c r="A112"/>
      <c r="B112"/>
      <c r="C112"/>
      <c r="D112"/>
      <c r="E112"/>
      <c r="F112"/>
      <c r="G112"/>
      <c r="H112"/>
    </row>
    <row r="113" spans="1:9" x14ac:dyDescent="0.45">
      <c r="A113" s="653"/>
      <c r="B113" s="654"/>
      <c r="C113" s="655"/>
      <c r="D113" s="48"/>
      <c r="E113" s="47" t="s">
        <v>31</v>
      </c>
      <c r="F113" s="47" t="s">
        <v>32</v>
      </c>
      <c r="G113" s="47" t="s">
        <v>33</v>
      </c>
      <c r="H113" s="47" t="s">
        <v>34</v>
      </c>
      <c r="I113" s="48" t="s">
        <v>22</v>
      </c>
    </row>
    <row r="114" spans="1:9" x14ac:dyDescent="0.45">
      <c r="A114" s="633" t="s">
        <v>139</v>
      </c>
      <c r="B114" s="634"/>
      <c r="C114" s="634"/>
      <c r="D114" s="635"/>
      <c r="E114" s="49">
        <f>I100</f>
        <v>0.66536947416584546</v>
      </c>
      <c r="F114" s="49">
        <f t="shared" ref="F114:H114" si="9">J100</f>
        <v>0</v>
      </c>
      <c r="G114" s="49">
        <f t="shared" si="9"/>
        <v>0</v>
      </c>
      <c r="H114" s="49">
        <f t="shared" si="9"/>
        <v>0</v>
      </c>
      <c r="I114" s="50">
        <f>SUM(E114:H114)</f>
        <v>0.66536947416584546</v>
      </c>
    </row>
    <row r="115" spans="1:9" x14ac:dyDescent="0.45">
      <c r="A115" s="204" t="s">
        <v>36</v>
      </c>
      <c r="B115" s="205"/>
      <c r="C115" s="205"/>
      <c r="D115" s="206"/>
      <c r="E115" s="51"/>
      <c r="F115" s="52">
        <f>C111</f>
        <v>0.97560975609756095</v>
      </c>
      <c r="G115" s="51"/>
      <c r="H115" s="52">
        <f>C111</f>
        <v>0.97560975609756095</v>
      </c>
      <c r="I115" s="51"/>
    </row>
    <row r="116" spans="1:9" ht="14.65" thickBot="1" x14ac:dyDescent="0.5">
      <c r="A116" s="697" t="s">
        <v>138</v>
      </c>
      <c r="B116" s="698"/>
      <c r="C116" s="698"/>
      <c r="D116" s="699"/>
      <c r="E116" s="53"/>
      <c r="F116" s="53"/>
      <c r="G116" s="54">
        <f>H111</f>
        <v>0.83333333333333337</v>
      </c>
      <c r="H116" s="54">
        <f>H111</f>
        <v>0.83333333333333337</v>
      </c>
      <c r="I116" s="53"/>
    </row>
    <row r="117" spans="1:9" x14ac:dyDescent="0.45">
      <c r="A117" s="700" t="s">
        <v>38</v>
      </c>
      <c r="B117" s="701"/>
      <c r="C117" s="701"/>
      <c r="D117" s="702"/>
      <c r="E117" s="55">
        <f>E114</f>
        <v>0.66536947416584546</v>
      </c>
      <c r="F117" s="55">
        <f>F114*F115</f>
        <v>0</v>
      </c>
      <c r="G117" s="55">
        <f>G114*G116</f>
        <v>0</v>
      </c>
      <c r="H117" s="55">
        <f>H114*H115*H116</f>
        <v>0</v>
      </c>
      <c r="I117" s="56">
        <f>SUM(E117:H117)</f>
        <v>0.66536947416584546</v>
      </c>
    </row>
    <row r="118" spans="1:9" ht="15.75" x14ac:dyDescent="0.5">
      <c r="A118" s="199" t="s">
        <v>39</v>
      </c>
      <c r="B118" s="200"/>
      <c r="C118" s="200"/>
      <c r="D118" s="200"/>
      <c r="E118" s="201"/>
      <c r="F118" s="202"/>
      <c r="G118" s="201"/>
      <c r="H118" s="201"/>
      <c r="I118" s="203">
        <f>SUM(I117:I117)</f>
        <v>0.66536947416584546</v>
      </c>
    </row>
    <row r="119" spans="1:9" x14ac:dyDescent="0.45">
      <c r="A119" s="723"/>
      <c r="B119" s="723"/>
      <c r="C119" s="723"/>
      <c r="D119" s="723"/>
      <c r="E119" s="723"/>
      <c r="F119" s="723"/>
      <c r="G119" s="723"/>
      <c r="H119" s="723"/>
      <c r="I119" s="723"/>
    </row>
    <row r="120" spans="1:9" x14ac:dyDescent="0.45">
      <c r="A120" s="673" t="s">
        <v>203</v>
      </c>
      <c r="B120" s="674"/>
      <c r="C120" s="674"/>
      <c r="D120" s="674"/>
      <c r="E120" s="674"/>
      <c r="F120" s="674"/>
      <c r="G120" s="674"/>
      <c r="H120" s="674"/>
      <c r="I120" s="675"/>
    </row>
    <row r="121" spans="1:9" x14ac:dyDescent="0.45">
      <c r="A121" s="676"/>
      <c r="B121" s="677"/>
      <c r="C121" s="677"/>
      <c r="D121" s="677"/>
      <c r="E121" s="677"/>
      <c r="F121" s="677"/>
      <c r="G121" s="677"/>
      <c r="H121" s="677"/>
      <c r="I121" s="678"/>
    </row>
    <row r="122" spans="1:9" x14ac:dyDescent="0.45">
      <c r="A122" s="676"/>
      <c r="B122" s="677"/>
      <c r="C122" s="677"/>
      <c r="D122" s="677"/>
      <c r="E122" s="677"/>
      <c r="F122" s="677"/>
      <c r="G122" s="677"/>
      <c r="H122" s="677"/>
      <c r="I122" s="678"/>
    </row>
    <row r="123" spans="1:9" x14ac:dyDescent="0.45">
      <c r="A123" s="676"/>
      <c r="B123" s="677"/>
      <c r="C123" s="677"/>
      <c r="D123" s="677"/>
      <c r="E123" s="677"/>
      <c r="F123" s="677"/>
      <c r="G123" s="677"/>
      <c r="H123" s="677"/>
      <c r="I123" s="678"/>
    </row>
    <row r="124" spans="1:9" x14ac:dyDescent="0.45">
      <c r="A124" s="676"/>
      <c r="B124" s="677"/>
      <c r="C124" s="677"/>
      <c r="D124" s="677"/>
      <c r="E124" s="677"/>
      <c r="F124" s="677"/>
      <c r="G124" s="677"/>
      <c r="H124" s="677"/>
      <c r="I124" s="678"/>
    </row>
    <row r="125" spans="1:9" x14ac:dyDescent="0.45">
      <c r="A125" s="676"/>
      <c r="B125" s="677"/>
      <c r="C125" s="677"/>
      <c r="D125" s="677"/>
      <c r="E125" s="677"/>
      <c r="F125" s="677"/>
      <c r="G125" s="677"/>
      <c r="H125" s="677"/>
      <c r="I125" s="678"/>
    </row>
    <row r="126" spans="1:9" x14ac:dyDescent="0.45">
      <c r="A126" s="676"/>
      <c r="B126" s="677"/>
      <c r="C126" s="677"/>
      <c r="D126" s="677"/>
      <c r="E126" s="677"/>
      <c r="F126" s="677"/>
      <c r="G126" s="677"/>
      <c r="H126" s="677"/>
      <c r="I126" s="678"/>
    </row>
    <row r="127" spans="1:9" x14ac:dyDescent="0.45">
      <c r="A127" s="676"/>
      <c r="B127" s="677"/>
      <c r="C127" s="677"/>
      <c r="D127" s="677"/>
      <c r="E127" s="677"/>
      <c r="F127" s="677"/>
      <c r="G127" s="677"/>
      <c r="H127" s="677"/>
      <c r="I127" s="678"/>
    </row>
    <row r="128" spans="1:9" ht="18" x14ac:dyDescent="0.55000000000000004">
      <c r="A128" s="533" t="s">
        <v>202</v>
      </c>
      <c r="B128" s="714"/>
      <c r="C128" s="714"/>
      <c r="D128" s="714"/>
      <c r="E128" s="714"/>
      <c r="F128" s="714"/>
      <c r="G128" s="714"/>
      <c r="H128" s="714"/>
      <c r="I128" s="715"/>
    </row>
    <row r="131" spans="1:10" x14ac:dyDescent="0.45">
      <c r="A131"/>
      <c r="B131"/>
      <c r="C131"/>
      <c r="D131"/>
      <c r="E131"/>
      <c r="F131"/>
      <c r="G131"/>
      <c r="H131"/>
      <c r="I131"/>
      <c r="J131"/>
    </row>
    <row r="132" spans="1:10" x14ac:dyDescent="0.45">
      <c r="A132" s="40"/>
      <c r="B132" s="40"/>
      <c r="C132" s="40"/>
      <c r="D132" s="40"/>
      <c r="E132" s="40"/>
      <c r="F132" s="509" t="s">
        <v>282</v>
      </c>
      <c r="G132" s="509"/>
      <c r="H132" s="509"/>
      <c r="I132" s="509"/>
      <c r="J132" s="510"/>
    </row>
    <row r="133" spans="1:10" x14ac:dyDescent="0.45">
      <c r="A133"/>
      <c r="B133"/>
      <c r="C133"/>
      <c r="D133"/>
      <c r="E133"/>
      <c r="F133" s="511"/>
      <c r="G133" s="511"/>
      <c r="H133" s="511"/>
      <c r="I133" s="511"/>
      <c r="J133" s="512"/>
    </row>
    <row r="134" spans="1:10" x14ac:dyDescent="0.45">
      <c r="A134"/>
      <c r="B134"/>
      <c r="C134"/>
      <c r="D134"/>
      <c r="E134"/>
      <c r="F134" s="511"/>
      <c r="G134" s="511"/>
      <c r="H134" s="511"/>
      <c r="I134" s="511"/>
      <c r="J134" s="512"/>
    </row>
    <row r="135" spans="1:10" x14ac:dyDescent="0.45">
      <c r="A135"/>
      <c r="B135"/>
      <c r="C135"/>
      <c r="D135"/>
      <c r="E135"/>
      <c r="F135"/>
      <c r="G135"/>
      <c r="H135"/>
      <c r="I135"/>
      <c r="J135" s="197"/>
    </row>
    <row r="136" spans="1:10" x14ac:dyDescent="0.45">
      <c r="A136"/>
      <c r="B136"/>
      <c r="C136"/>
      <c r="D136"/>
      <c r="E136"/>
      <c r="F136" s="511" t="s">
        <v>283</v>
      </c>
      <c r="G136" s="511"/>
      <c r="H136" s="511"/>
      <c r="I136" s="511"/>
      <c r="J136" s="512"/>
    </row>
    <row r="137" spans="1:10" x14ac:dyDescent="0.45">
      <c r="A137"/>
      <c r="B137"/>
      <c r="C137"/>
      <c r="D137"/>
      <c r="E137"/>
      <c r="F137" s="511"/>
      <c r="G137" s="511"/>
      <c r="H137" s="511"/>
      <c r="I137" s="511"/>
      <c r="J137" s="512"/>
    </row>
    <row r="138" spans="1:10" x14ac:dyDescent="0.45">
      <c r="A138"/>
      <c r="B138"/>
      <c r="C138"/>
      <c r="D138"/>
      <c r="E138"/>
      <c r="F138" s="511"/>
      <c r="G138" s="511"/>
      <c r="H138" s="511"/>
      <c r="I138" s="511"/>
      <c r="J138" s="512"/>
    </row>
    <row r="139" spans="1:10" x14ac:dyDescent="0.45">
      <c r="A139"/>
      <c r="B139"/>
      <c r="C139"/>
      <c r="D139"/>
      <c r="E139"/>
      <c r="F139"/>
      <c r="G139"/>
      <c r="H139"/>
      <c r="I139"/>
      <c r="J139" s="197"/>
    </row>
    <row r="140" spans="1:10" x14ac:dyDescent="0.45">
      <c r="A140"/>
      <c r="B140"/>
      <c r="C140"/>
      <c r="D140"/>
      <c r="E140"/>
      <c r="F140" s="511" t="s">
        <v>284</v>
      </c>
      <c r="G140" s="511"/>
      <c r="H140" s="511"/>
      <c r="I140" s="511"/>
      <c r="J140" s="512"/>
    </row>
    <row r="141" spans="1:10" x14ac:dyDescent="0.45">
      <c r="A141"/>
      <c r="B141"/>
      <c r="C141"/>
      <c r="D141"/>
      <c r="E141"/>
      <c r="F141" s="511"/>
      <c r="G141" s="511"/>
      <c r="H141" s="511"/>
      <c r="I141" s="511"/>
      <c r="J141" s="512"/>
    </row>
    <row r="142" spans="1:10" x14ac:dyDescent="0.45">
      <c r="A142"/>
      <c r="B142"/>
      <c r="C142"/>
      <c r="D142"/>
      <c r="E142"/>
      <c r="F142" s="511"/>
      <c r="G142" s="511"/>
      <c r="H142" s="511"/>
      <c r="I142" s="511"/>
      <c r="J142" s="512"/>
    </row>
    <row r="143" spans="1:10" ht="15.75" x14ac:dyDescent="0.5">
      <c r="A143"/>
      <c r="B143"/>
      <c r="C143"/>
      <c r="D143"/>
      <c r="E143"/>
      <c r="F143" s="513" t="s">
        <v>205</v>
      </c>
      <c r="G143" s="513"/>
      <c r="H143" s="513"/>
      <c r="I143" s="513"/>
      <c r="J143" s="514"/>
    </row>
    <row r="144" spans="1:10" x14ac:dyDescent="0.45">
      <c r="A144"/>
      <c r="B144"/>
      <c r="C144"/>
      <c r="D144"/>
      <c r="E144"/>
      <c r="F144" s="496" t="s">
        <v>200</v>
      </c>
      <c r="G144" s="496"/>
      <c r="H144" s="496"/>
      <c r="I144" s="496"/>
      <c r="J144" s="497"/>
    </row>
    <row r="145" spans="1:10" x14ac:dyDescent="0.45">
      <c r="A145" s="43"/>
      <c r="B145" s="43"/>
      <c r="C145" s="43"/>
      <c r="D145" s="43"/>
      <c r="E145" s="43"/>
      <c r="F145" s="498"/>
      <c r="G145" s="498"/>
      <c r="H145" s="498"/>
      <c r="I145" s="498"/>
      <c r="J145" s="499"/>
    </row>
  </sheetData>
  <sheetProtection sheet="1" formatColumns="0" selectLockedCells="1"/>
  <mergeCells count="66">
    <mergeCell ref="A128:I128"/>
    <mergeCell ref="A105:I105"/>
    <mergeCell ref="A106:I106"/>
    <mergeCell ref="A113:C113"/>
    <mergeCell ref="A114:D114"/>
    <mergeCell ref="A116:D116"/>
    <mergeCell ref="A117:D117"/>
    <mergeCell ref="J77:J82"/>
    <mergeCell ref="D88:E88"/>
    <mergeCell ref="D89:E89"/>
    <mergeCell ref="A119:I119"/>
    <mergeCell ref="A120:I127"/>
    <mergeCell ref="A97:H97"/>
    <mergeCell ref="I97:I99"/>
    <mergeCell ref="A98:H99"/>
    <mergeCell ref="I67:I68"/>
    <mergeCell ref="D68:E68"/>
    <mergeCell ref="I70:I71"/>
    <mergeCell ref="A76:I76"/>
    <mergeCell ref="A55:G55"/>
    <mergeCell ref="A56:G56"/>
    <mergeCell ref="A57:G57"/>
    <mergeCell ref="A58:G58"/>
    <mergeCell ref="I65:I66"/>
    <mergeCell ref="A48:F48"/>
    <mergeCell ref="A49:F49"/>
    <mergeCell ref="A50:F50"/>
    <mergeCell ref="A51:F51"/>
    <mergeCell ref="D67:E67"/>
    <mergeCell ref="A46:F46"/>
    <mergeCell ref="A47:F47"/>
    <mergeCell ref="A42:F42"/>
    <mergeCell ref="A26:J28"/>
    <mergeCell ref="G15:H15"/>
    <mergeCell ref="G16:H16"/>
    <mergeCell ref="A43:F43"/>
    <mergeCell ref="A1:J1"/>
    <mergeCell ref="A2:J2"/>
    <mergeCell ref="A3:J3"/>
    <mergeCell ref="A7:J7"/>
    <mergeCell ref="A8:J8"/>
    <mergeCell ref="A4:J5"/>
    <mergeCell ref="A9:B9"/>
    <mergeCell ref="H9:J9"/>
    <mergeCell ref="A18:J19"/>
    <mergeCell ref="A20:J22"/>
    <mergeCell ref="A23:J25"/>
    <mergeCell ref="A14:J14"/>
    <mergeCell ref="I16:J16"/>
    <mergeCell ref="I15:J15"/>
    <mergeCell ref="F143:J143"/>
    <mergeCell ref="F144:J145"/>
    <mergeCell ref="A32:J33"/>
    <mergeCell ref="A29:J31"/>
    <mergeCell ref="F132:J134"/>
    <mergeCell ref="F136:J138"/>
    <mergeCell ref="F140:J142"/>
    <mergeCell ref="A40:F40"/>
    <mergeCell ref="A37:H37"/>
    <mergeCell ref="A38:B38"/>
    <mergeCell ref="A39:F39"/>
    <mergeCell ref="A35:J35"/>
    <mergeCell ref="A54:H54"/>
    <mergeCell ref="A41:F41"/>
    <mergeCell ref="A44:F44"/>
    <mergeCell ref="A45:F45"/>
  </mergeCells>
  <conditionalFormatting sqref="A39:F49">
    <cfRule type="expression" dxfId="5" priority="4">
      <formula>$G39=$F$38</formula>
    </cfRule>
  </conditionalFormatting>
  <conditionalFormatting sqref="A50:F51">
    <cfRule type="expression" dxfId="4" priority="1">
      <formula>$A$57=0</formula>
    </cfRule>
  </conditionalFormatting>
  <conditionalFormatting sqref="A57:G57">
    <cfRule type="expression" dxfId="3" priority="3">
      <formula>$A$57=0</formula>
    </cfRule>
  </conditionalFormatting>
  <dataValidations count="11">
    <dataValidation type="decimal" errorStyle="warning" allowBlank="1" showInputMessage="1" showErrorMessage="1" error="Wert erscheint inplausibel!" sqref="H109" xr:uid="{A9CF6075-11FE-43BA-8119-9AF010C1CFAF}">
      <formula1>10</formula1>
      <formula2>20</formula2>
    </dataValidation>
    <dataValidation type="decimal" errorStyle="warning" allowBlank="1" showInputMessage="1" showErrorMessage="1" error="Wert ist unplausibel!" sqref="C108:C109" xr:uid="{70569E13-C508-45B1-90E7-5E20F16F1043}">
      <formula1>30</formula1>
      <formula2>50</formula2>
    </dataValidation>
    <dataValidation type="decimal" errorStyle="warning" allowBlank="1" showInputMessage="1" showErrorMessage="1" error="Bitte Eingabe prüfen!" sqref="I90" xr:uid="{15D84B66-5371-4C31-A8D1-AF44BB0F0E04}">
      <formula1>-0.05</formula1>
      <formula2>0.07</formula2>
    </dataValidation>
    <dataValidation type="decimal" errorStyle="warning" allowBlank="1" showInputMessage="1" showErrorMessage="1" error="Wert muss negativ sein; über - 15 Tage ist unplausibel." sqref="H70:H71 H73:H74" xr:uid="{17009C35-70E5-43B5-B271-AAE106C93C77}">
      <formula1>-15</formula1>
      <formula2>0</formula2>
    </dataValidation>
    <dataValidation type="decimal" errorStyle="warning" allowBlank="1" showInputMessage="1" showErrorMessage="1" error="Bitte Eingabewert prüfen!" sqref="H39:H51" xr:uid="{B4052618-5B6C-4421-9D89-0A925FE32ACD}">
      <formula1>0</formula1>
      <formula2>0.2</formula2>
    </dataValidation>
    <dataValidation type="date" operator="greaterThan" allowBlank="1" showInputMessage="1" showErrorMessage="1" sqref="A38:B38" xr:uid="{23F208A2-4319-4A68-9CBE-7668968A3ED8}">
      <formula1>42005</formula1>
    </dataValidation>
    <dataValidation type="list" showInputMessage="1" showErrorMessage="1" sqref="G39:G51" xr:uid="{D6B5DBA4-2AD4-4818-A570-EF41C6DC8F51}">
      <formula1>$E$38:$F$38</formula1>
    </dataValidation>
    <dataValidation type="decimal" allowBlank="1" showInputMessage="1" showErrorMessage="1" sqref="C67" xr:uid="{2EBE01D8-0914-4577-9772-8B2CB834E8F8}">
      <formula1>0</formula1>
      <formula2>1</formula2>
    </dataValidation>
    <dataValidation type="decimal" errorStyle="warning" allowBlank="1" showInputMessage="1" showErrorMessage="1" error="Wert erscheint hoch, bzw darf NICHT größer 0 sein!" sqref="H66" xr:uid="{8116F0A1-31A4-465D-9F52-84EDBE6DC552}">
      <formula1>-15</formula1>
      <formula2>0</formula2>
    </dataValidation>
    <dataValidation type="whole" allowBlank="1" showInputMessage="1" showErrorMessage="1" error="KZ kann nur 0, 1, 2 oder 3 sein!" sqref="J90" xr:uid="{34D40AE9-C26C-4CAF-BBC6-4288D3618D05}">
      <formula1>0</formula1>
      <formula2>3</formula2>
    </dataValidation>
    <dataValidation errorStyle="warning" allowBlank="1" showInputMessage="1" showErrorMessage="1" error="Wert erscheint unplausibel; nur Mehrentgelt wegen Mehrarbeit angeben (K3 Zeile 8)!" sqref="H108" xr:uid="{7549960E-1499-4AD7-9A23-919AD6BDF9AE}"/>
  </dataValidations>
  <hyperlinks>
    <hyperlink ref="A128" r:id="rId1" xr:uid="{81108972-080C-4BA5-A8E0-3BC91C88AF2E}"/>
    <hyperlink ref="E9" r:id="rId2" xr:uid="{314CC141-353C-466F-BA05-3D7B782B84F0}"/>
    <hyperlink ref="F144" r:id="rId3" xr:uid="{DACB3DE7-D45C-4ECA-925D-F10B76864808}"/>
  </hyperlinks>
  <pageMargins left="0.7" right="0.7" top="0.78740157499999996" bottom="0.78740157499999996" header="0.3" footer="0.3"/>
  <pageSetup paperSize="9" orientation="portrait" r:id="rId4"/>
  <headerFooter>
    <oddFooter>&amp;LSeite &amp;P/&amp;N&amp;C&amp;"-,Fett"Personalnebenkosten&amp;"-,Standard"
Eisen- u Metallverarb. Gew.</oddFooter>
  </headerFooter>
  <rowBreaks count="2" manualBreakCount="2">
    <brk id="59" max="16383" man="1"/>
    <brk id="105" max="16383" man="1"/>
  </rowBreaks>
  <drawing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BEDE3-6A68-4D45-809E-1D18674A6872}">
  <sheetPr codeName="Tabelle14">
    <tabColor rgb="FF00B050"/>
  </sheetPr>
  <dimension ref="A1:AL272"/>
  <sheetViews>
    <sheetView showGridLines="0" topLeftCell="A36" workbookViewId="0">
      <selection activeCell="G49" sqref="G49"/>
    </sheetView>
  </sheetViews>
  <sheetFormatPr baseColWidth="10" defaultRowHeight="14.25" x14ac:dyDescent="0.45"/>
  <cols>
    <col min="1" max="1" width="4.86328125" customWidth="1"/>
    <col min="2" max="2" width="10.1328125" customWidth="1"/>
    <col min="3" max="5" width="9.265625" customWidth="1"/>
    <col min="6" max="6" width="11.9296875" customWidth="1"/>
    <col min="7" max="10" width="8.1328125" customWidth="1"/>
    <col min="11" max="11" width="2.265625" customWidth="1"/>
    <col min="12" max="12" width="1.3984375" customWidth="1"/>
    <col min="13" max="13" width="9.06640625"/>
    <col min="14" max="17" width="10.6640625" hidden="1" customWidth="1"/>
  </cols>
  <sheetData>
    <row r="1" spans="1:17" ht="18" x14ac:dyDescent="0.55000000000000004">
      <c r="A1" s="670" t="s">
        <v>147</v>
      </c>
      <c r="B1" s="671"/>
      <c r="C1" s="671"/>
      <c r="D1" s="671"/>
      <c r="E1" s="671"/>
      <c r="F1" s="671"/>
      <c r="G1" s="671"/>
      <c r="H1" s="671"/>
      <c r="I1" s="671"/>
      <c r="J1" s="672"/>
      <c r="K1" s="164"/>
    </row>
    <row r="2" spans="1:17" ht="18" x14ac:dyDescent="0.55000000000000004">
      <c r="A2" s="664" t="s">
        <v>148</v>
      </c>
      <c r="B2" s="665"/>
      <c r="C2" s="665"/>
      <c r="D2" s="665"/>
      <c r="E2" s="665"/>
      <c r="F2" s="665"/>
      <c r="G2" s="665"/>
      <c r="H2" s="665"/>
      <c r="I2" s="665"/>
      <c r="J2" s="666"/>
      <c r="K2" s="164"/>
    </row>
    <row r="3" spans="1:17" ht="18" x14ac:dyDescent="0.55000000000000004">
      <c r="A3" s="664" t="s">
        <v>149</v>
      </c>
      <c r="B3" s="665"/>
      <c r="C3" s="665"/>
      <c r="D3" s="665"/>
      <c r="E3" s="665"/>
      <c r="F3" s="665"/>
      <c r="G3" s="665"/>
      <c r="H3" s="665"/>
      <c r="I3" s="665"/>
      <c r="J3" s="666"/>
      <c r="K3" s="164"/>
    </row>
    <row r="4" spans="1:17" ht="18" customHeight="1" x14ac:dyDescent="0.45">
      <c r="A4" s="660" t="s">
        <v>165</v>
      </c>
      <c r="B4" s="661"/>
      <c r="C4" s="661"/>
      <c r="D4" s="661"/>
      <c r="E4" s="661"/>
      <c r="F4" s="661"/>
      <c r="G4" s="661"/>
      <c r="H4" s="661"/>
      <c r="I4" s="661"/>
      <c r="J4" s="661"/>
      <c r="K4" s="408"/>
      <c r="L4" s="408"/>
      <c r="M4" s="408"/>
      <c r="N4" s="408"/>
      <c r="O4" s="408"/>
      <c r="P4" s="408"/>
      <c r="Q4" s="408"/>
    </row>
    <row r="5" spans="1:17" ht="18" customHeight="1" x14ac:dyDescent="0.45">
      <c r="A5" s="660"/>
      <c r="B5" s="661"/>
      <c r="C5" s="661"/>
      <c r="D5" s="661"/>
      <c r="E5" s="661"/>
      <c r="F5" s="661"/>
      <c r="G5" s="661"/>
      <c r="H5" s="661"/>
      <c r="I5" s="661"/>
      <c r="J5" s="661"/>
      <c r="K5" s="408"/>
      <c r="L5" s="408"/>
      <c r="M5" s="408"/>
      <c r="N5" s="408"/>
      <c r="O5" s="408"/>
      <c r="P5" s="408"/>
      <c r="Q5" s="408"/>
    </row>
    <row r="6" spans="1:17" x14ac:dyDescent="0.45">
      <c r="A6" s="833" t="s">
        <v>233</v>
      </c>
      <c r="B6" s="834"/>
      <c r="C6" s="834"/>
      <c r="D6" s="834"/>
      <c r="E6" s="834"/>
      <c r="F6" s="834"/>
      <c r="G6" s="834"/>
      <c r="H6" s="834"/>
      <c r="I6" s="834"/>
      <c r="J6" s="835"/>
      <c r="K6" s="164"/>
    </row>
    <row r="7" spans="1:17" x14ac:dyDescent="0.45">
      <c r="K7" s="164"/>
    </row>
    <row r="8" spans="1:17" ht="18" x14ac:dyDescent="0.55000000000000004">
      <c r="A8" s="664" t="s">
        <v>151</v>
      </c>
      <c r="B8" s="665"/>
      <c r="C8" s="665"/>
      <c r="D8" s="665"/>
      <c r="E8" s="665"/>
      <c r="F8" s="665"/>
      <c r="G8" s="665"/>
      <c r="H8" s="665"/>
      <c r="I8" s="665"/>
      <c r="J8" s="666"/>
      <c r="K8" s="164"/>
    </row>
    <row r="9" spans="1:17" ht="15.75" x14ac:dyDescent="0.5">
      <c r="A9" s="667" t="s">
        <v>204</v>
      </c>
      <c r="B9" s="668"/>
      <c r="C9" s="668"/>
      <c r="D9" s="668"/>
      <c r="E9" s="668"/>
      <c r="F9" s="668"/>
      <c r="G9" s="668"/>
      <c r="H9" s="668"/>
      <c r="I9" s="668"/>
      <c r="J9" s="669"/>
      <c r="K9" s="164"/>
    </row>
    <row r="10" spans="1:17" x14ac:dyDescent="0.45">
      <c r="A10" s="419" t="s">
        <v>250</v>
      </c>
      <c r="B10" s="422"/>
      <c r="C10" s="422" t="str">
        <f ca="1">MID(CELL("Dateiname",$A$1),FIND("]", CELL("Dateiname",$A$1))+1,31)</f>
        <v>Dachdecker_Wien</v>
      </c>
      <c r="D10" s="422"/>
      <c r="E10" s="422"/>
      <c r="F10" s="422"/>
      <c r="G10" s="422"/>
      <c r="H10" s="422"/>
      <c r="I10" s="422"/>
      <c r="J10" s="423"/>
      <c r="K10" s="164"/>
    </row>
    <row r="11" spans="1:17" ht="15.75" x14ac:dyDescent="0.5">
      <c r="A11" s="359"/>
      <c r="B11" s="359"/>
      <c r="C11" s="359"/>
      <c r="D11" s="359"/>
      <c r="E11" s="359"/>
      <c r="F11" s="359"/>
      <c r="G11" s="359"/>
      <c r="H11" s="359"/>
      <c r="I11" s="359"/>
      <c r="J11" s="359"/>
      <c r="K11" s="164"/>
    </row>
    <row r="12" spans="1:17" ht="15.75" x14ac:dyDescent="0.5">
      <c r="A12" s="359"/>
      <c r="B12" s="359"/>
      <c r="C12" s="359"/>
      <c r="D12" s="359"/>
      <c r="F12" s="359"/>
      <c r="G12" s="359"/>
      <c r="H12" s="359"/>
      <c r="I12" s="359"/>
      <c r="J12" s="359"/>
      <c r="K12" s="164"/>
    </row>
    <row r="13" spans="1:17" ht="15.75" x14ac:dyDescent="0.5">
      <c r="A13" s="359"/>
      <c r="B13" s="359"/>
      <c r="C13" s="359"/>
      <c r="D13" s="359"/>
      <c r="E13" s="359"/>
      <c r="F13" s="359"/>
      <c r="G13" s="359"/>
      <c r="H13" s="359"/>
      <c r="I13" s="359"/>
      <c r="J13" s="359"/>
      <c r="K13" s="164"/>
    </row>
    <row r="14" spans="1:17" ht="15.75" x14ac:dyDescent="0.5">
      <c r="A14" s="603" t="s">
        <v>234</v>
      </c>
      <c r="B14" s="604"/>
      <c r="C14" s="604"/>
      <c r="D14" s="604"/>
      <c r="E14" s="604"/>
      <c r="F14" s="604"/>
      <c r="G14" s="604"/>
      <c r="H14" s="604"/>
      <c r="I14" s="604"/>
      <c r="J14" s="605"/>
      <c r="K14" s="164"/>
    </row>
    <row r="15" spans="1:17" ht="15.75" x14ac:dyDescent="0.5">
      <c r="A15" s="381"/>
      <c r="B15" s="390" t="s">
        <v>198</v>
      </c>
      <c r="C15" s="376" t="s">
        <v>106</v>
      </c>
      <c r="D15" s="376" t="s">
        <v>108</v>
      </c>
      <c r="E15" s="376" t="s">
        <v>110</v>
      </c>
      <c r="F15" s="376" t="s">
        <v>112</v>
      </c>
      <c r="G15" s="616" t="s">
        <v>239</v>
      </c>
      <c r="H15" s="616"/>
      <c r="I15" s="716" t="s">
        <v>255</v>
      </c>
      <c r="J15" s="717"/>
      <c r="K15" s="164"/>
    </row>
    <row r="16" spans="1:17" ht="15.75" x14ac:dyDescent="0.5">
      <c r="A16" s="382"/>
      <c r="B16" s="391">
        <f>H52</f>
        <v>0.28739999999999999</v>
      </c>
      <c r="C16" s="383">
        <f>D150</f>
        <v>0.23661367893196303</v>
      </c>
      <c r="D16" s="383">
        <f t="shared" ref="D16:F16" si="0">E150</f>
        <v>0</v>
      </c>
      <c r="E16" s="383">
        <f t="shared" si="0"/>
        <v>0</v>
      </c>
      <c r="F16" s="383">
        <f t="shared" si="0"/>
        <v>0.72308701355535332</v>
      </c>
      <c r="G16" s="617">
        <f>C16+D16+E16+F16</f>
        <v>0.95970069248731638</v>
      </c>
      <c r="H16" s="618"/>
      <c r="I16" s="608">
        <f>H153</f>
        <v>0.82412187744568766</v>
      </c>
      <c r="J16" s="609"/>
      <c r="K16" s="164"/>
    </row>
    <row r="17" spans="1:11" ht="15.75" x14ac:dyDescent="0.5">
      <c r="A17" s="364"/>
      <c r="B17" s="370"/>
      <c r="C17" s="364"/>
      <c r="D17" s="364"/>
      <c r="E17" s="364"/>
      <c r="F17" s="364"/>
      <c r="G17" s="364"/>
      <c r="H17" s="364"/>
      <c r="I17" s="364"/>
      <c r="J17" s="364"/>
      <c r="K17" s="164"/>
    </row>
    <row r="18" spans="1:11" ht="15.75" customHeight="1" x14ac:dyDescent="0.45">
      <c r="A18" s="625" t="s">
        <v>235</v>
      </c>
      <c r="B18" s="626"/>
      <c r="C18" s="626"/>
      <c r="D18" s="626"/>
      <c r="E18" s="626"/>
      <c r="F18" s="626"/>
      <c r="G18" s="626"/>
      <c r="H18" s="626"/>
      <c r="I18" s="626"/>
      <c r="J18" s="627"/>
      <c r="K18" s="164"/>
    </row>
    <row r="19" spans="1:11" ht="15.75" customHeight="1" x14ac:dyDescent="0.45">
      <c r="A19" s="610"/>
      <c r="B19" s="611"/>
      <c r="C19" s="611"/>
      <c r="D19" s="611"/>
      <c r="E19" s="611"/>
      <c r="F19" s="611"/>
      <c r="G19" s="611"/>
      <c r="H19" s="611"/>
      <c r="I19" s="611"/>
      <c r="J19" s="612"/>
      <c r="K19" s="164"/>
    </row>
    <row r="20" spans="1:11" ht="14.25" customHeight="1" x14ac:dyDescent="0.45">
      <c r="A20" s="610" t="s">
        <v>236</v>
      </c>
      <c r="B20" s="611"/>
      <c r="C20" s="611"/>
      <c r="D20" s="611"/>
      <c r="E20" s="611"/>
      <c r="F20" s="611"/>
      <c r="G20" s="611"/>
      <c r="H20" s="611"/>
      <c r="I20" s="611"/>
      <c r="J20" s="612"/>
      <c r="K20" s="164"/>
    </row>
    <row r="21" spans="1:11" ht="14.25" customHeight="1" x14ac:dyDescent="0.45">
      <c r="A21" s="610"/>
      <c r="B21" s="611"/>
      <c r="C21" s="611"/>
      <c r="D21" s="611"/>
      <c r="E21" s="611"/>
      <c r="F21" s="611"/>
      <c r="G21" s="611"/>
      <c r="H21" s="611"/>
      <c r="I21" s="611"/>
      <c r="J21" s="612"/>
      <c r="K21" s="164"/>
    </row>
    <row r="22" spans="1:11" ht="15.75" customHeight="1" x14ac:dyDescent="0.45">
      <c r="A22" s="610"/>
      <c r="B22" s="611"/>
      <c r="C22" s="611"/>
      <c r="D22" s="611"/>
      <c r="E22" s="611"/>
      <c r="F22" s="611"/>
      <c r="G22" s="611"/>
      <c r="H22" s="611"/>
      <c r="I22" s="611"/>
      <c r="J22" s="612"/>
      <c r="K22" s="164"/>
    </row>
    <row r="23" spans="1:11" x14ac:dyDescent="0.45">
      <c r="A23" s="610" t="s">
        <v>237</v>
      </c>
      <c r="B23" s="611"/>
      <c r="C23" s="611"/>
      <c r="D23" s="611"/>
      <c r="E23" s="611"/>
      <c r="F23" s="611"/>
      <c r="G23" s="611"/>
      <c r="H23" s="611"/>
      <c r="I23" s="611"/>
      <c r="J23" s="612"/>
      <c r="K23" s="164"/>
    </row>
    <row r="24" spans="1:11" x14ac:dyDescent="0.45">
      <c r="A24" s="610"/>
      <c r="B24" s="611"/>
      <c r="C24" s="611"/>
      <c r="D24" s="611"/>
      <c r="E24" s="611"/>
      <c r="F24" s="611"/>
      <c r="G24" s="611"/>
      <c r="H24" s="611"/>
      <c r="I24" s="611"/>
      <c r="J24" s="612"/>
      <c r="K24" s="164"/>
    </row>
    <row r="25" spans="1:11" x14ac:dyDescent="0.45">
      <c r="A25" s="610"/>
      <c r="B25" s="611"/>
      <c r="C25" s="611"/>
      <c r="D25" s="611"/>
      <c r="E25" s="611"/>
      <c r="F25" s="611"/>
      <c r="G25" s="611"/>
      <c r="H25" s="611"/>
      <c r="I25" s="611"/>
      <c r="J25" s="612"/>
      <c r="K25" s="164"/>
    </row>
    <row r="26" spans="1:11" x14ac:dyDescent="0.45">
      <c r="A26" s="610" t="s">
        <v>238</v>
      </c>
      <c r="B26" s="611"/>
      <c r="C26" s="611"/>
      <c r="D26" s="611"/>
      <c r="E26" s="611"/>
      <c r="F26" s="611"/>
      <c r="G26" s="611"/>
      <c r="H26" s="611"/>
      <c r="I26" s="611"/>
      <c r="J26" s="612"/>
      <c r="K26" s="164"/>
    </row>
    <row r="27" spans="1:11" x14ac:dyDescent="0.45">
      <c r="A27" s="610"/>
      <c r="B27" s="611"/>
      <c r="C27" s="611"/>
      <c r="D27" s="611"/>
      <c r="E27" s="611"/>
      <c r="F27" s="611"/>
      <c r="G27" s="611"/>
      <c r="H27" s="611"/>
      <c r="I27" s="611"/>
      <c r="J27" s="612"/>
      <c r="K27" s="164"/>
    </row>
    <row r="28" spans="1:11" x14ac:dyDescent="0.45">
      <c r="A28" s="613"/>
      <c r="B28" s="614"/>
      <c r="C28" s="614"/>
      <c r="D28" s="614"/>
      <c r="E28" s="614"/>
      <c r="F28" s="614"/>
      <c r="G28" s="614"/>
      <c r="H28" s="614"/>
      <c r="I28" s="614"/>
      <c r="J28" s="615"/>
      <c r="K28" s="164"/>
    </row>
    <row r="29" spans="1:11" x14ac:dyDescent="0.45">
      <c r="A29" s="625" t="s">
        <v>240</v>
      </c>
      <c r="B29" s="626"/>
      <c r="C29" s="626"/>
      <c r="D29" s="626"/>
      <c r="E29" s="626"/>
      <c r="F29" s="626"/>
      <c r="G29" s="626"/>
      <c r="H29" s="626"/>
      <c r="I29" s="626"/>
      <c r="J29" s="627"/>
      <c r="K29" s="164"/>
    </row>
    <row r="30" spans="1:11" x14ac:dyDescent="0.45">
      <c r="A30" s="610"/>
      <c r="B30" s="611"/>
      <c r="C30" s="611"/>
      <c r="D30" s="611"/>
      <c r="E30" s="611"/>
      <c r="F30" s="611"/>
      <c r="G30" s="611"/>
      <c r="H30" s="611"/>
      <c r="I30" s="611"/>
      <c r="J30" s="612"/>
      <c r="K30" s="164"/>
    </row>
    <row r="31" spans="1:11" ht="15.75" customHeight="1" x14ac:dyDescent="0.45">
      <c r="A31" s="613"/>
      <c r="B31" s="614"/>
      <c r="C31" s="614"/>
      <c r="D31" s="614"/>
      <c r="E31" s="614"/>
      <c r="F31" s="614"/>
      <c r="G31" s="614"/>
      <c r="H31" s="614"/>
      <c r="I31" s="614"/>
      <c r="J31" s="615"/>
      <c r="K31" s="164"/>
    </row>
    <row r="32" spans="1:11" ht="15.75" customHeight="1" x14ac:dyDescent="0.45">
      <c r="A32" s="619" t="s">
        <v>246</v>
      </c>
      <c r="B32" s="620"/>
      <c r="C32" s="620"/>
      <c r="D32" s="620"/>
      <c r="E32" s="620"/>
      <c r="F32" s="620"/>
      <c r="G32" s="620"/>
      <c r="H32" s="620"/>
      <c r="I32" s="620"/>
      <c r="J32" s="621"/>
      <c r="K32" s="164"/>
    </row>
    <row r="33" spans="1:11" ht="15.75" customHeight="1" x14ac:dyDescent="0.45">
      <c r="A33" s="622"/>
      <c r="B33" s="623"/>
      <c r="C33" s="623"/>
      <c r="D33" s="623"/>
      <c r="E33" s="623"/>
      <c r="F33" s="623"/>
      <c r="G33" s="623"/>
      <c r="H33" s="623"/>
      <c r="I33" s="623"/>
      <c r="J33" s="624"/>
      <c r="K33" s="164"/>
    </row>
    <row r="34" spans="1:11" ht="15.75" x14ac:dyDescent="0.5">
      <c r="A34" s="376"/>
      <c r="B34" s="376"/>
      <c r="C34" s="376"/>
      <c r="D34" s="376"/>
      <c r="E34" s="376"/>
      <c r="F34" s="376"/>
      <c r="G34" s="376"/>
      <c r="H34" s="376"/>
      <c r="I34" s="376"/>
      <c r="J34" s="376"/>
      <c r="K34" s="164"/>
    </row>
    <row r="35" spans="1:11" ht="15.75" x14ac:dyDescent="0.45">
      <c r="A35" s="712" t="s">
        <v>241</v>
      </c>
      <c r="B35" s="712"/>
      <c r="C35" s="712"/>
      <c r="D35" s="712"/>
      <c r="E35" s="712"/>
      <c r="F35" s="712"/>
      <c r="G35" s="712"/>
      <c r="H35" s="712"/>
      <c r="I35" s="712"/>
      <c r="J35" s="712"/>
      <c r="K35" s="164"/>
    </row>
    <row r="36" spans="1:11" x14ac:dyDescent="0.45">
      <c r="K36" s="164"/>
    </row>
    <row r="37" spans="1:11" x14ac:dyDescent="0.45">
      <c r="A37" s="687" t="s">
        <v>40</v>
      </c>
      <c r="B37" s="688"/>
      <c r="C37" s="688"/>
      <c r="D37" s="688"/>
      <c r="E37" s="688"/>
      <c r="F37" s="688"/>
      <c r="G37" s="689"/>
      <c r="H37" s="690"/>
      <c r="K37" s="164"/>
    </row>
    <row r="38" spans="1:11" x14ac:dyDescent="0.45">
      <c r="A38" s="662">
        <f>'DPNK-Stamm'!B2</f>
        <v>46006</v>
      </c>
      <c r="B38" s="663"/>
      <c r="C38" s="257"/>
      <c r="D38" s="257"/>
      <c r="E38" s="258" t="s">
        <v>81</v>
      </c>
      <c r="F38" s="259" t="s">
        <v>83</v>
      </c>
      <c r="G38" s="43"/>
      <c r="H38" s="227" t="s">
        <v>19</v>
      </c>
      <c r="K38" s="164"/>
    </row>
    <row r="39" spans="1:11" x14ac:dyDescent="0.45">
      <c r="A39" s="755" t="str">
        <f>'DPNK-Stamm'!A4</f>
        <v>Arbeitslosenversicherung</v>
      </c>
      <c r="B39" s="756"/>
      <c r="C39" s="756"/>
      <c r="D39" s="756"/>
      <c r="E39" s="756"/>
      <c r="F39" s="757"/>
      <c r="G39" s="268" t="s">
        <v>81</v>
      </c>
      <c r="H39" s="224">
        <f>IF(G39=$E$38,'DPNK-Stamm'!H4,"")</f>
        <v>2.9499999999999998E-2</v>
      </c>
      <c r="K39" s="164"/>
    </row>
    <row r="40" spans="1:11" x14ac:dyDescent="0.45">
      <c r="A40" s="628" t="str">
        <f>'DPNK-Stamm'!A5</f>
        <v>Zuschlag Insolvenzentgeltsicherung</v>
      </c>
      <c r="B40" s="629"/>
      <c r="C40" s="629"/>
      <c r="D40" s="629"/>
      <c r="E40" s="629"/>
      <c r="F40" s="630"/>
      <c r="G40" s="269" t="s">
        <v>81</v>
      </c>
      <c r="H40" s="225">
        <f>IF(G40=$E$38,'DPNK-Stamm'!H5,"")</f>
        <v>1E-3</v>
      </c>
      <c r="K40" s="164"/>
    </row>
    <row r="41" spans="1:11" x14ac:dyDescent="0.45">
      <c r="A41" s="628" t="str">
        <f>'DPNK-Stamm'!A6</f>
        <v>Pensionsversicherung ASVG</v>
      </c>
      <c r="B41" s="629"/>
      <c r="C41" s="629"/>
      <c r="D41" s="629"/>
      <c r="E41" s="629"/>
      <c r="F41" s="630"/>
      <c r="G41" s="269" t="s">
        <v>81</v>
      </c>
      <c r="H41" s="225">
        <f>IF(G41=$E$38,'DPNK-Stamm'!H6,"")</f>
        <v>0.1255</v>
      </c>
      <c r="K41" s="164"/>
    </row>
    <row r="42" spans="1:11" x14ac:dyDescent="0.45">
      <c r="A42" s="628" t="str">
        <f>'DPNK-Stamm'!A7</f>
        <v>Krankenversicherung ASVG</v>
      </c>
      <c r="B42" s="629"/>
      <c r="C42" s="629"/>
      <c r="D42" s="629"/>
      <c r="E42" s="629"/>
      <c r="F42" s="630"/>
      <c r="G42" s="269" t="s">
        <v>81</v>
      </c>
      <c r="H42" s="225">
        <f>IF(G42=$E$38,'DPNK-Stamm'!H7,"")</f>
        <v>3.78E-2</v>
      </c>
      <c r="K42" s="164"/>
    </row>
    <row r="43" spans="1:11" x14ac:dyDescent="0.45">
      <c r="A43" s="628" t="str">
        <f>'DPNK-Stamm'!A8</f>
        <v>Unfallversicherung</v>
      </c>
      <c r="B43" s="629"/>
      <c r="C43" s="629"/>
      <c r="D43" s="629"/>
      <c r="E43" s="629"/>
      <c r="F43" s="630"/>
      <c r="G43" s="269" t="s">
        <v>81</v>
      </c>
      <c r="H43" s="225">
        <f>IF(G43=$E$38,'DPNK-Stamm'!H8,"")</f>
        <v>1.0999999999999999E-2</v>
      </c>
      <c r="K43" s="164"/>
    </row>
    <row r="44" spans="1:11" x14ac:dyDescent="0.45">
      <c r="A44" s="628" t="str">
        <f>'DPNK-Stamm'!A9</f>
        <v>Familienlastenausgleichsfonds (FLAF)</v>
      </c>
      <c r="B44" s="629"/>
      <c r="C44" s="629"/>
      <c r="D44" s="629"/>
      <c r="E44" s="629"/>
      <c r="F44" s="630"/>
      <c r="G44" s="269" t="s">
        <v>81</v>
      </c>
      <c r="H44" s="225">
        <f>IF(G44=$E$38,'DPNK-Stamm'!H9,"")</f>
        <v>3.6999999999999998E-2</v>
      </c>
      <c r="K44" s="164"/>
    </row>
    <row r="45" spans="1:11" x14ac:dyDescent="0.45">
      <c r="A45" s="628" t="str">
        <f>'DPNK-Stamm'!A10</f>
        <v>DZ zum FLAF (im Mittel; bitte zutreffenden Bundesländerwert eintragen)</v>
      </c>
      <c r="B45" s="629"/>
      <c r="C45" s="629"/>
      <c r="D45" s="629"/>
      <c r="E45" s="629"/>
      <c r="F45" s="630"/>
      <c r="G45" s="269" t="s">
        <v>81</v>
      </c>
      <c r="H45" s="225">
        <f>IF(G45=$E$38,'DPNK-Stamm'!H10,"")</f>
        <v>3.5999999999999999E-3</v>
      </c>
      <c r="K45" s="164"/>
    </row>
    <row r="46" spans="1:11" x14ac:dyDescent="0.45">
      <c r="A46" s="628" t="str">
        <f>'DPNK-Stamm'!A11</f>
        <v>Wohnbauförderungsbeitrag alle BL o. Wien</v>
      </c>
      <c r="B46" s="629"/>
      <c r="C46" s="629"/>
      <c r="D46" s="629"/>
      <c r="E46" s="629"/>
      <c r="F46" s="630"/>
      <c r="G46" s="269" t="s">
        <v>81</v>
      </c>
      <c r="H46" s="225">
        <f>IF(G46=$E$38,'DPNK-Stamm'!H11,"")</f>
        <v>5.0000000000000001E-3</v>
      </c>
      <c r="K46" s="164"/>
    </row>
    <row r="47" spans="1:11" x14ac:dyDescent="0.45">
      <c r="A47" s="628" t="str">
        <f>'DPNK-Stamm'!A12</f>
        <v>Schlechtwetterentschädigungsbeitrag</v>
      </c>
      <c r="B47" s="629"/>
      <c r="C47" s="629"/>
      <c r="D47" s="629"/>
      <c r="E47" s="629"/>
      <c r="F47" s="630"/>
      <c r="G47" s="269" t="s">
        <v>81</v>
      </c>
      <c r="H47" s="225">
        <f>IF(G47=$E$38,'DPNK-Stamm'!H12,"")</f>
        <v>7.0000000000000001E-3</v>
      </c>
      <c r="I47" t="s">
        <v>325</v>
      </c>
      <c r="K47" s="164"/>
    </row>
    <row r="48" spans="1:11" x14ac:dyDescent="0.45">
      <c r="A48" s="628" t="str">
        <f>'DPNK-Stamm'!A13</f>
        <v>Kommunalsteuer</v>
      </c>
      <c r="B48" s="629"/>
      <c r="C48" s="629"/>
      <c r="D48" s="629"/>
      <c r="E48" s="629"/>
      <c r="F48" s="630"/>
      <c r="G48" s="269" t="s">
        <v>81</v>
      </c>
      <c r="H48" s="225">
        <f>IF(G48=$E$38,'DPNK-Stamm'!H13,"")</f>
        <v>0.03</v>
      </c>
      <c r="K48" s="164"/>
    </row>
    <row r="49" spans="1:11" x14ac:dyDescent="0.45">
      <c r="A49" s="628" t="str">
        <f>'DPNK-Stamm'!A14</f>
        <v>Abfertigung-Neu (Betriebl. Mitarbeitervorsorge)</v>
      </c>
      <c r="B49" s="629"/>
      <c r="C49" s="629"/>
      <c r="D49" s="629"/>
      <c r="E49" s="629"/>
      <c r="F49" s="630"/>
      <c r="G49" s="269" t="s">
        <v>83</v>
      </c>
      <c r="H49" s="225" t="str">
        <f>IF(G49=$E$38,'DPNK-Stamm'!H14,"")</f>
        <v/>
      </c>
      <c r="K49" s="164"/>
    </row>
    <row r="50" spans="1:11" x14ac:dyDescent="0.45">
      <c r="A50" s="489" t="str">
        <f>'DPNK-Stamm'!A15</f>
        <v>frei</v>
      </c>
      <c r="B50" s="490"/>
      <c r="C50" s="490"/>
      <c r="D50" s="490"/>
      <c r="E50" s="490"/>
      <c r="F50" s="713"/>
      <c r="G50" s="269"/>
      <c r="H50" s="225" t="str">
        <f>IF(G50=$E$38,'DPNK-Stamm'!H15,"")</f>
        <v/>
      </c>
      <c r="K50" s="164"/>
    </row>
    <row r="51" spans="1:11" x14ac:dyDescent="0.45">
      <c r="A51" s="651" t="str">
        <f>'DPNK-Stamm'!A16</f>
        <v>frei</v>
      </c>
      <c r="B51" s="652"/>
      <c r="C51" s="652"/>
      <c r="D51" s="652"/>
      <c r="E51" s="652"/>
      <c r="F51" s="720"/>
      <c r="G51" s="270"/>
      <c r="H51" s="226" t="str">
        <f>IF(G51=$E$38,'DPNK-Stamm'!H16,"")</f>
        <v/>
      </c>
      <c r="K51" s="164"/>
    </row>
    <row r="52" spans="1:11" x14ac:dyDescent="0.45">
      <c r="A52" s="184" t="s">
        <v>41</v>
      </c>
      <c r="B52" s="101"/>
      <c r="C52" s="101"/>
      <c r="D52" s="101"/>
      <c r="E52" s="101"/>
      <c r="F52" s="101"/>
      <c r="G52" s="101"/>
      <c r="H52" s="67">
        <f>SUM(H39:H51)</f>
        <v>0.28739999999999999</v>
      </c>
      <c r="K52" s="164"/>
    </row>
    <row r="53" spans="1:11" x14ac:dyDescent="0.45">
      <c r="A53" s="645"/>
      <c r="B53" s="645"/>
      <c r="C53" s="645"/>
      <c r="D53" s="645"/>
      <c r="E53" s="645"/>
      <c r="F53" s="645"/>
      <c r="G53" s="645"/>
      <c r="H53" s="645"/>
      <c r="K53" s="164"/>
    </row>
    <row r="54" spans="1:11" x14ac:dyDescent="0.45">
      <c r="A54" s="711" t="str">
        <f>'DPNK-Stamm'!A20</f>
        <v>DPNK auf laufendes Entgelt</v>
      </c>
      <c r="B54" s="640"/>
      <c r="C54" s="640"/>
      <c r="D54" s="640"/>
      <c r="E54" s="640"/>
      <c r="F54" s="640"/>
      <c r="G54" s="640"/>
      <c r="H54" s="69">
        <f>H52</f>
        <v>0.28739999999999999</v>
      </c>
      <c r="K54" s="164"/>
    </row>
    <row r="55" spans="1:11" x14ac:dyDescent="0.45">
      <c r="A55" s="711" t="str">
        <f>'DPNK-Stamm'!A21</f>
        <v>abzüglich Wohnbauförderungsbeitrag</v>
      </c>
      <c r="B55" s="640"/>
      <c r="C55" s="640"/>
      <c r="D55" s="640"/>
      <c r="E55" s="640"/>
      <c r="F55" s="640"/>
      <c r="G55" s="641"/>
      <c r="H55" s="229">
        <f>'DPNK-Stamm'!H21</f>
        <v>-5.0000000000000001E-3</v>
      </c>
      <c r="K55" s="164"/>
    </row>
    <row r="56" spans="1:11" x14ac:dyDescent="0.45">
      <c r="A56" s="651">
        <f>'DPNK-Stamm'!A22</f>
        <v>0</v>
      </c>
      <c r="B56" s="652"/>
      <c r="C56" s="652"/>
      <c r="D56" s="652"/>
      <c r="E56" s="652"/>
      <c r="F56" s="652"/>
      <c r="G56" s="263"/>
      <c r="H56" s="68">
        <f>'DPNK-Stamm'!H22</f>
        <v>0</v>
      </c>
      <c r="K56" s="164"/>
    </row>
    <row r="57" spans="1:11" x14ac:dyDescent="0.45">
      <c r="A57" s="646" t="str">
        <f>'DPNK-Stamm'!A23</f>
        <v>Direkte Personalnebenkosten auf Sonderzahlungen</v>
      </c>
      <c r="B57" s="647"/>
      <c r="C57" s="647"/>
      <c r="D57" s="647"/>
      <c r="E57" s="647"/>
      <c r="F57" s="647"/>
      <c r="G57" s="647"/>
      <c r="H57" s="67">
        <f>SUM(H54:H56)</f>
        <v>0.28239999999999998</v>
      </c>
      <c r="K57" s="164"/>
    </row>
    <row r="58" spans="1:11" x14ac:dyDescent="0.45">
      <c r="A58" s="709" t="str">
        <f>'DPNK-Stamm'!A24</f>
        <v>Mittelwert</v>
      </c>
      <c r="B58" s="710"/>
      <c r="C58" s="710"/>
      <c r="D58" s="710"/>
      <c r="E58" s="710"/>
      <c r="F58" s="710"/>
      <c r="G58" s="710"/>
      <c r="H58" s="69">
        <f>(H52+H57)/2</f>
        <v>0.28489999999999999</v>
      </c>
      <c r="K58" s="164"/>
    </row>
    <row r="59" spans="1:11" x14ac:dyDescent="0.45">
      <c r="A59" s="708"/>
      <c r="B59" s="708"/>
      <c r="C59" s="708"/>
      <c r="D59" s="708"/>
      <c r="E59" s="708"/>
      <c r="F59" s="708"/>
      <c r="G59" s="708"/>
      <c r="H59" s="708"/>
      <c r="K59" s="164"/>
    </row>
    <row r="60" spans="1:11" x14ac:dyDescent="0.45">
      <c r="A60" s="70" t="s">
        <v>1</v>
      </c>
      <c r="B60" s="71"/>
      <c r="C60" s="71"/>
      <c r="D60" s="71"/>
      <c r="E60" s="72"/>
      <c r="F60" s="72"/>
      <c r="G60" s="73" t="s">
        <v>2</v>
      </c>
      <c r="H60" s="648" t="s">
        <v>43</v>
      </c>
      <c r="I60" s="63"/>
      <c r="J60" s="63"/>
      <c r="K60" s="64"/>
    </row>
    <row r="61" spans="1:11" x14ac:dyDescent="0.45">
      <c r="A61" s="74" t="s">
        <v>4</v>
      </c>
      <c r="B61" s="75"/>
      <c r="C61" s="75"/>
      <c r="D61" s="75"/>
      <c r="E61" s="76"/>
      <c r="F61" s="76"/>
      <c r="G61" s="77">
        <v>365.25</v>
      </c>
      <c r="H61" s="649"/>
      <c r="I61" s="63"/>
      <c r="J61" s="63"/>
      <c r="K61" s="64"/>
    </row>
    <row r="62" spans="1:11" x14ac:dyDescent="0.45">
      <c r="A62" s="78" t="s">
        <v>5</v>
      </c>
      <c r="B62" s="79"/>
      <c r="C62" s="79"/>
      <c r="D62" s="79"/>
      <c r="E62" s="80"/>
      <c r="F62" s="80"/>
      <c r="G62" s="81">
        <f>-G61/7*2</f>
        <v>-104.35714285714286</v>
      </c>
      <c r="H62" s="82"/>
      <c r="I62" s="63"/>
      <c r="J62" s="63"/>
      <c r="K62" s="64"/>
    </row>
    <row r="63" spans="1:11" x14ac:dyDescent="0.45">
      <c r="A63" s="83" t="s">
        <v>7</v>
      </c>
      <c r="B63" s="75"/>
      <c r="C63" s="75"/>
      <c r="D63" s="75"/>
      <c r="E63" s="76"/>
      <c r="F63" s="76"/>
      <c r="G63" s="84">
        <f>SUM(G61:G62)</f>
        <v>260.89285714285711</v>
      </c>
      <c r="H63" s="82"/>
      <c r="I63" s="63"/>
      <c r="J63" s="63"/>
      <c r="K63" s="64"/>
    </row>
    <row r="64" spans="1:11" ht="13.9" customHeight="1" x14ac:dyDescent="0.45">
      <c r="A64" s="85" t="s">
        <v>44</v>
      </c>
      <c r="B64" s="86"/>
      <c r="C64" s="86"/>
      <c r="D64" s="86"/>
      <c r="E64" s="63"/>
      <c r="F64" s="63"/>
      <c r="G64" s="87">
        <v>-10.5</v>
      </c>
      <c r="H64" s="650">
        <f>-(G64+G65)</f>
        <v>11.93</v>
      </c>
      <c r="I64" s="63"/>
      <c r="J64" s="63"/>
      <c r="K64" s="64"/>
    </row>
    <row r="65" spans="1:11" x14ac:dyDescent="0.45">
      <c r="A65" s="85" t="s">
        <v>299</v>
      </c>
      <c r="B65" s="86"/>
      <c r="C65" s="86"/>
      <c r="D65" s="88"/>
      <c r="E65" s="63"/>
      <c r="F65" s="410">
        <v>1</v>
      </c>
      <c r="G65" s="87">
        <v>-1.43</v>
      </c>
      <c r="H65" s="650"/>
      <c r="I65" s="63"/>
      <c r="J65" s="63"/>
      <c r="K65" s="64"/>
    </row>
    <row r="66" spans="1:11" x14ac:dyDescent="0.45">
      <c r="A66" s="85" t="s">
        <v>45</v>
      </c>
      <c r="B66" s="86"/>
      <c r="C66" s="705"/>
      <c r="D66" s="706"/>
      <c r="E66" s="63"/>
      <c r="F66" s="63"/>
      <c r="G66" s="87"/>
      <c r="H66" s="89"/>
      <c r="I66" s="63"/>
      <c r="J66" s="63"/>
      <c r="K66" s="64"/>
    </row>
    <row r="67" spans="1:11" x14ac:dyDescent="0.45">
      <c r="A67" s="90"/>
      <c r="B67" s="91">
        <v>5</v>
      </c>
      <c r="C67" s="707">
        <v>5</v>
      </c>
      <c r="D67" s="707"/>
      <c r="E67" s="271">
        <v>0.85</v>
      </c>
      <c r="G67" s="87">
        <f>-5*B67*E67</f>
        <v>-21.25</v>
      </c>
      <c r="H67" s="650">
        <f>-(G67+G68)</f>
        <v>25.75</v>
      </c>
      <c r="J67" s="63"/>
      <c r="K67" s="64"/>
    </row>
    <row r="68" spans="1:11" x14ac:dyDescent="0.45">
      <c r="A68" s="92"/>
      <c r="B68" s="93">
        <v>6</v>
      </c>
      <c r="C68" s="707">
        <v>5</v>
      </c>
      <c r="D68" s="707"/>
      <c r="E68" s="94">
        <f>1-E67</f>
        <v>0.15000000000000002</v>
      </c>
      <c r="G68" s="81">
        <f>-5*B68*E68</f>
        <v>-4.5000000000000009</v>
      </c>
      <c r="H68" s="650"/>
      <c r="J68" s="63"/>
      <c r="K68" s="64"/>
    </row>
    <row r="69" spans="1:11" x14ac:dyDescent="0.45">
      <c r="A69" s="83" t="s">
        <v>14</v>
      </c>
      <c r="B69" s="104"/>
      <c r="C69" s="75"/>
      <c r="D69" s="75"/>
      <c r="E69" s="76"/>
      <c r="F69" s="76"/>
      <c r="G69" s="84">
        <f>SUM(G63:G68)</f>
        <v>223.2128571428571</v>
      </c>
      <c r="H69" s="89"/>
      <c r="I69" s="63"/>
      <c r="J69" s="63"/>
      <c r="K69" s="64"/>
    </row>
    <row r="70" spans="1:11" x14ac:dyDescent="0.45">
      <c r="A70" s="95" t="s">
        <v>276</v>
      </c>
      <c r="B70" s="86"/>
      <c r="C70" s="86"/>
      <c r="D70" s="86"/>
      <c r="E70" s="63"/>
      <c r="F70" s="63"/>
      <c r="G70" s="96">
        <v>-11</v>
      </c>
      <c r="H70" s="650">
        <f>-(G70+G71)</f>
        <v>13.5</v>
      </c>
      <c r="I70" s="63"/>
      <c r="J70" s="63"/>
      <c r="K70" s="64"/>
    </row>
    <row r="71" spans="1:11" x14ac:dyDescent="0.45">
      <c r="A71" s="97" t="s">
        <v>277</v>
      </c>
      <c r="B71" s="79"/>
      <c r="C71" s="79"/>
      <c r="D71" s="79"/>
      <c r="E71" s="80"/>
      <c r="F71" s="80"/>
      <c r="G71" s="96">
        <v>-2.5</v>
      </c>
      <c r="H71" s="650"/>
      <c r="I71" s="63"/>
      <c r="J71" s="63"/>
      <c r="K71" s="64"/>
    </row>
    <row r="72" spans="1:11" x14ac:dyDescent="0.45">
      <c r="A72" s="83" t="s">
        <v>273</v>
      </c>
      <c r="B72" s="104"/>
      <c r="C72" s="75"/>
      <c r="D72" s="75"/>
      <c r="E72" s="76"/>
      <c r="F72" s="76"/>
      <c r="G72" s="98">
        <f>SUM(G69:G71)</f>
        <v>209.7128571428571</v>
      </c>
      <c r="H72" s="89"/>
      <c r="I72" s="63"/>
      <c r="J72" s="63"/>
      <c r="K72" s="64"/>
    </row>
    <row r="73" spans="1:11" x14ac:dyDescent="0.45">
      <c r="A73" s="95" t="s">
        <v>278</v>
      </c>
      <c r="B73" s="86"/>
      <c r="C73" s="86"/>
      <c r="D73" s="86"/>
      <c r="E73" s="63"/>
      <c r="F73" s="63"/>
      <c r="G73" s="96">
        <v>-6.5</v>
      </c>
      <c r="H73" s="99">
        <f>-G73</f>
        <v>6.5</v>
      </c>
      <c r="I73" s="63"/>
      <c r="J73" s="63"/>
      <c r="K73" s="64"/>
    </row>
    <row r="74" spans="1:11" x14ac:dyDescent="0.45">
      <c r="A74" s="85" t="s">
        <v>275</v>
      </c>
      <c r="B74" s="86"/>
      <c r="C74" s="86"/>
      <c r="D74" s="86"/>
      <c r="E74" s="63"/>
      <c r="F74" s="63"/>
      <c r="G74" s="96">
        <v>-7.5</v>
      </c>
      <c r="H74" s="99">
        <f>-G74</f>
        <v>7.5</v>
      </c>
      <c r="I74" s="63"/>
      <c r="J74" s="63"/>
      <c r="K74" s="64"/>
    </row>
    <row r="75" spans="1:11" x14ac:dyDescent="0.45">
      <c r="A75" s="70" t="s">
        <v>274</v>
      </c>
      <c r="B75" s="100"/>
      <c r="C75" s="100"/>
      <c r="D75" s="100"/>
      <c r="E75" s="101"/>
      <c r="F75" s="101"/>
      <c r="G75" s="102">
        <f>SUM(G72:G74)</f>
        <v>195.7128571428571</v>
      </c>
      <c r="H75" s="103">
        <f>SUM(H61:H74)</f>
        <v>65.180000000000007</v>
      </c>
      <c r="I75" s="63"/>
      <c r="J75" s="63"/>
      <c r="K75" s="64"/>
    </row>
    <row r="76" spans="1:11" x14ac:dyDescent="0.45">
      <c r="A76" s="645"/>
      <c r="B76" s="645"/>
      <c r="C76" s="645"/>
      <c r="D76" s="645"/>
      <c r="E76" s="645"/>
      <c r="F76" s="645"/>
      <c r="G76" s="645"/>
      <c r="H76" s="645"/>
      <c r="I76" s="63"/>
      <c r="J76" s="63"/>
      <c r="K76" s="64"/>
    </row>
    <row r="77" spans="1:11" x14ac:dyDescent="0.45">
      <c r="A77" s="83" t="s">
        <v>18</v>
      </c>
      <c r="B77" s="104"/>
      <c r="C77" s="104"/>
      <c r="D77" s="104"/>
      <c r="E77" s="105"/>
      <c r="F77" s="106"/>
      <c r="G77" s="76"/>
      <c r="H77" s="76"/>
      <c r="I77" s="76"/>
      <c r="J77" s="107"/>
      <c r="K77" s="597" t="s">
        <v>46</v>
      </c>
    </row>
    <row r="78" spans="1:11" x14ac:dyDescent="0.45">
      <c r="A78" s="65"/>
      <c r="B78" s="66"/>
      <c r="C78" s="66"/>
      <c r="D78" s="66"/>
      <c r="E78" s="108"/>
      <c r="F78" s="109"/>
      <c r="G78" s="73" t="s">
        <v>17</v>
      </c>
      <c r="H78" s="73" t="s">
        <v>19</v>
      </c>
      <c r="I78" s="110" t="s">
        <v>48</v>
      </c>
      <c r="J78" s="111" t="s">
        <v>49</v>
      </c>
      <c r="K78" s="598"/>
    </row>
    <row r="79" spans="1:11" x14ac:dyDescent="0.45">
      <c r="A79" s="112"/>
      <c r="B79" s="113"/>
      <c r="C79" s="113"/>
      <c r="D79" s="113"/>
      <c r="E79" s="114"/>
      <c r="F79" s="114"/>
      <c r="G79" s="115"/>
      <c r="H79" s="115"/>
      <c r="I79" s="116"/>
      <c r="J79" s="117"/>
      <c r="K79" s="598"/>
    </row>
    <row r="80" spans="1:11" x14ac:dyDescent="0.45">
      <c r="A80" s="118" t="s">
        <v>50</v>
      </c>
      <c r="B80" s="114"/>
      <c r="C80" s="114"/>
      <c r="D80" s="114"/>
      <c r="E80" s="114"/>
      <c r="F80" s="114"/>
      <c r="G80" s="119">
        <f>G75</f>
        <v>195.7128571428571</v>
      </c>
      <c r="H80" s="120">
        <f>G80/G80</f>
        <v>1</v>
      </c>
      <c r="I80" s="121">
        <f>H$52</f>
        <v>0.28739999999999999</v>
      </c>
      <c r="J80" s="122">
        <f>H80*(1+I80)</f>
        <v>1.2873999999999999</v>
      </c>
      <c r="K80" s="598"/>
    </row>
    <row r="81" spans="1:17" x14ac:dyDescent="0.45">
      <c r="A81" s="118" t="s">
        <v>51</v>
      </c>
      <c r="B81" s="86"/>
      <c r="C81" s="86"/>
      <c r="D81" s="86"/>
      <c r="E81" s="86"/>
      <c r="F81" s="86"/>
      <c r="G81" s="123"/>
      <c r="H81" s="124"/>
      <c r="I81" s="121"/>
      <c r="J81" s="125"/>
      <c r="K81" s="598"/>
    </row>
    <row r="82" spans="1:17" x14ac:dyDescent="0.45">
      <c r="A82" s="126" t="s">
        <v>52</v>
      </c>
      <c r="B82" s="86"/>
      <c r="C82" s="86"/>
      <c r="D82" s="86"/>
      <c r="E82" s="86"/>
      <c r="F82" s="86"/>
      <c r="G82" s="123"/>
      <c r="H82" s="124"/>
      <c r="I82" s="121"/>
      <c r="J82" s="125"/>
      <c r="K82" s="599"/>
    </row>
    <row r="83" spans="1:17" x14ac:dyDescent="0.45">
      <c r="A83" s="127"/>
      <c r="B83" s="86" t="s">
        <v>53</v>
      </c>
      <c r="C83" s="86"/>
      <c r="D83" s="86"/>
      <c r="E83" s="86"/>
      <c r="F83" s="86"/>
      <c r="G83" s="123">
        <f>H64</f>
        <v>11.93</v>
      </c>
      <c r="H83" s="124">
        <f>G83/G$80</f>
        <v>6.0956649318608176E-2</v>
      </c>
      <c r="I83" s="121">
        <f>H$52</f>
        <v>0.28739999999999999</v>
      </c>
      <c r="J83" s="122">
        <f>H83*(1+I83)</f>
        <v>7.8475590332776152E-2</v>
      </c>
      <c r="K83" s="128">
        <v>0</v>
      </c>
      <c r="N83" s="286">
        <f>IF($K83=0,$J83,0)</f>
        <v>7.8475590332776152E-2</v>
      </c>
      <c r="O83" s="286">
        <f>IF($K83=1,$J83,0)</f>
        <v>0</v>
      </c>
      <c r="P83" s="286">
        <f>IF($K83=2,$J83,0)</f>
        <v>0</v>
      </c>
      <c r="Q83" s="286">
        <f>IF($K83=3,$J83,0)</f>
        <v>0</v>
      </c>
    </row>
    <row r="84" spans="1:17" x14ac:dyDescent="0.45">
      <c r="A84" s="127"/>
      <c r="B84" s="86" t="s">
        <v>54</v>
      </c>
      <c r="C84" s="86"/>
      <c r="D84" s="86"/>
      <c r="E84" s="86"/>
      <c r="F84" s="86"/>
      <c r="G84" s="123">
        <f>H70</f>
        <v>13.5</v>
      </c>
      <c r="H84" s="124">
        <f t="shared" ref="H84:H85" si="1">G84/G$80</f>
        <v>6.8978605683253175E-2</v>
      </c>
      <c r="I84" s="121">
        <f>H$52</f>
        <v>0.28739999999999999</v>
      </c>
      <c r="J84" s="122">
        <f>H84*(1+I84)</f>
        <v>8.8803056956620136E-2</v>
      </c>
      <c r="K84" s="128">
        <v>0</v>
      </c>
      <c r="N84" s="286">
        <f t="shared" ref="N84:N128" si="2">IF($K84=0,$J84,0)</f>
        <v>8.8803056956620136E-2</v>
      </c>
      <c r="O84" s="286">
        <f t="shared" ref="O84:O128" si="3">IF($K84=1,$J84,0)</f>
        <v>0</v>
      </c>
      <c r="P84" s="286">
        <f t="shared" ref="P84:P128" si="4">IF($K84=2,$J84,0)</f>
        <v>0</v>
      </c>
      <c r="Q84" s="286">
        <f t="shared" ref="Q84:Q128" si="5">IF($K84=3,$J84,0)</f>
        <v>0</v>
      </c>
    </row>
    <row r="85" spans="1:17" x14ac:dyDescent="0.45">
      <c r="A85" s="127"/>
      <c r="B85" s="88" t="s">
        <v>55</v>
      </c>
      <c r="C85" s="86"/>
      <c r="D85" s="86"/>
      <c r="E85" s="86"/>
      <c r="F85" s="86"/>
      <c r="G85" s="123">
        <f>H74</f>
        <v>7.5</v>
      </c>
      <c r="H85" s="124">
        <f t="shared" si="1"/>
        <v>3.8321447601807321E-2</v>
      </c>
      <c r="I85" s="121">
        <f>H$52</f>
        <v>0.28739999999999999</v>
      </c>
      <c r="J85" s="122">
        <f t="shared" ref="J85" si="6">H85*(1+I85)</f>
        <v>4.9335031642566737E-2</v>
      </c>
      <c r="K85" s="128">
        <v>0</v>
      </c>
      <c r="N85" s="286">
        <f t="shared" si="2"/>
        <v>4.9335031642566737E-2</v>
      </c>
      <c r="O85" s="286">
        <f t="shared" si="3"/>
        <v>0</v>
      </c>
      <c r="P85" s="286">
        <f t="shared" si="4"/>
        <v>0</v>
      </c>
      <c r="Q85" s="286">
        <f t="shared" si="5"/>
        <v>0</v>
      </c>
    </row>
    <row r="86" spans="1:17" x14ac:dyDescent="0.45">
      <c r="A86" s="127"/>
      <c r="B86" s="88" t="s">
        <v>56</v>
      </c>
      <c r="C86" s="86"/>
      <c r="D86" s="86"/>
      <c r="E86" s="86"/>
      <c r="F86" s="86"/>
      <c r="G86" s="123"/>
      <c r="H86" s="124"/>
      <c r="I86" s="121"/>
      <c r="J86" s="122"/>
      <c r="K86" s="128"/>
      <c r="N86" s="286">
        <f t="shared" si="2"/>
        <v>0</v>
      </c>
      <c r="O86" s="286">
        <f t="shared" si="3"/>
        <v>0</v>
      </c>
      <c r="P86" s="286">
        <f t="shared" si="4"/>
        <v>0</v>
      </c>
      <c r="Q86" s="286">
        <f t="shared" si="5"/>
        <v>0</v>
      </c>
    </row>
    <row r="87" spans="1:17" x14ac:dyDescent="0.45">
      <c r="A87" s="127"/>
      <c r="B87" s="86" t="s">
        <v>57</v>
      </c>
      <c r="C87" s="86"/>
      <c r="D87" s="86"/>
      <c r="E87" s="86"/>
      <c r="F87" s="86"/>
      <c r="G87" s="123"/>
      <c r="H87" s="124"/>
      <c r="I87" s="121"/>
      <c r="J87" s="125"/>
      <c r="K87" s="128"/>
      <c r="N87" s="286">
        <f t="shared" si="2"/>
        <v>0</v>
      </c>
      <c r="O87" s="286">
        <f t="shared" si="3"/>
        <v>0</v>
      </c>
      <c r="P87" s="286">
        <f t="shared" si="4"/>
        <v>0</v>
      </c>
      <c r="Q87" s="286">
        <f t="shared" si="5"/>
        <v>0</v>
      </c>
    </row>
    <row r="88" spans="1:17" x14ac:dyDescent="0.45">
      <c r="A88" s="126" t="s">
        <v>58</v>
      </c>
      <c r="B88" s="86"/>
      <c r="C88" s="86"/>
      <c r="D88" s="86"/>
      <c r="E88" s="86"/>
      <c r="F88" s="86"/>
      <c r="G88" s="123"/>
      <c r="H88" s="124"/>
      <c r="I88" s="121"/>
      <c r="J88" s="125"/>
      <c r="K88" s="128"/>
      <c r="N88" s="286">
        <f t="shared" si="2"/>
        <v>0</v>
      </c>
      <c r="O88" s="286">
        <f t="shared" si="3"/>
        <v>0</v>
      </c>
      <c r="P88" s="286">
        <f t="shared" si="4"/>
        <v>0</v>
      </c>
      <c r="Q88" s="286">
        <f t="shared" si="5"/>
        <v>0</v>
      </c>
    </row>
    <row r="89" spans="1:17" x14ac:dyDescent="0.45">
      <c r="A89" s="127"/>
      <c r="B89" s="114" t="s">
        <v>59</v>
      </c>
      <c r="C89" s="86"/>
      <c r="D89" s="86"/>
      <c r="E89" s="86"/>
      <c r="F89" s="86"/>
      <c r="G89" s="123"/>
      <c r="H89" s="124"/>
      <c r="I89" s="121"/>
      <c r="J89" s="125"/>
      <c r="K89" s="128"/>
      <c r="N89" s="286">
        <f t="shared" si="2"/>
        <v>0</v>
      </c>
      <c r="O89" s="286">
        <f t="shared" si="3"/>
        <v>0</v>
      </c>
      <c r="P89" s="286">
        <f t="shared" si="4"/>
        <v>0</v>
      </c>
      <c r="Q89" s="286">
        <f t="shared" si="5"/>
        <v>0</v>
      </c>
    </row>
    <row r="90" spans="1:17" x14ac:dyDescent="0.45">
      <c r="A90" s="127"/>
      <c r="B90" s="86" t="s">
        <v>60</v>
      </c>
      <c r="C90" s="86"/>
      <c r="D90" s="86"/>
      <c r="E90" s="123">
        <f>G63</f>
        <v>260.89285714285711</v>
      </c>
      <c r="F90" s="129" t="s">
        <v>2</v>
      </c>
      <c r="G90" s="63"/>
      <c r="H90" s="63"/>
      <c r="I90" s="121"/>
      <c r="J90" s="125"/>
      <c r="K90" s="128"/>
      <c r="N90" s="286">
        <f t="shared" si="2"/>
        <v>0</v>
      </c>
      <c r="O90" s="286">
        <f t="shared" si="3"/>
        <v>0</v>
      </c>
      <c r="P90" s="286">
        <f t="shared" si="4"/>
        <v>0</v>
      </c>
      <c r="Q90" s="286">
        <f t="shared" si="5"/>
        <v>0</v>
      </c>
    </row>
    <row r="91" spans="1:17" x14ac:dyDescent="0.45">
      <c r="A91" s="127"/>
      <c r="B91" s="86" t="s">
        <v>61</v>
      </c>
      <c r="C91" s="86"/>
      <c r="D91" s="86"/>
      <c r="E91" s="130">
        <f>-H67</f>
        <v>-25.75</v>
      </c>
      <c r="F91" s="131" t="s">
        <v>2</v>
      </c>
      <c r="G91" s="63"/>
      <c r="H91" s="63"/>
      <c r="I91" s="121"/>
      <c r="J91" s="125"/>
      <c r="K91" s="128"/>
      <c r="N91" s="286">
        <f t="shared" si="2"/>
        <v>0</v>
      </c>
      <c r="O91" s="286">
        <f t="shared" si="3"/>
        <v>0</v>
      </c>
      <c r="P91" s="286">
        <f t="shared" si="4"/>
        <v>0</v>
      </c>
      <c r="Q91" s="286">
        <f t="shared" si="5"/>
        <v>0</v>
      </c>
    </row>
    <row r="92" spans="1:17" x14ac:dyDescent="0.45">
      <c r="A92" s="127"/>
      <c r="B92" s="79"/>
      <c r="C92" s="79"/>
      <c r="D92" s="79"/>
      <c r="E92" s="130">
        <f>SUM(E90:E91)</f>
        <v>235.14285714285711</v>
      </c>
      <c r="F92" s="131" t="s">
        <v>2</v>
      </c>
      <c r="G92" s="63"/>
      <c r="H92" s="63"/>
      <c r="I92" s="121"/>
      <c r="J92" s="125"/>
      <c r="K92" s="128"/>
      <c r="N92" s="286">
        <f t="shared" si="2"/>
        <v>0</v>
      </c>
      <c r="O92" s="286">
        <f t="shared" si="3"/>
        <v>0</v>
      </c>
      <c r="P92" s="286">
        <f t="shared" si="4"/>
        <v>0</v>
      </c>
      <c r="Q92" s="286">
        <f t="shared" si="5"/>
        <v>0</v>
      </c>
    </row>
    <row r="93" spans="1:17" x14ac:dyDescent="0.45">
      <c r="A93" s="127"/>
      <c r="B93" s="86" t="s">
        <v>62</v>
      </c>
      <c r="C93" s="86"/>
      <c r="D93" s="86"/>
      <c r="E93" s="123">
        <f>E92/5</f>
        <v>47.028571428571425</v>
      </c>
      <c r="F93" s="129" t="s">
        <v>63</v>
      </c>
      <c r="G93" s="63"/>
      <c r="H93" s="63"/>
      <c r="I93" s="121"/>
      <c r="J93" s="125"/>
      <c r="K93" s="128"/>
      <c r="N93" s="286">
        <f t="shared" si="2"/>
        <v>0</v>
      </c>
      <c r="O93" s="286">
        <f t="shared" si="3"/>
        <v>0</v>
      </c>
      <c r="P93" s="286">
        <f t="shared" si="4"/>
        <v>0</v>
      </c>
      <c r="Q93" s="286">
        <f t="shared" si="5"/>
        <v>0</v>
      </c>
    </row>
    <row r="94" spans="1:17" x14ac:dyDescent="0.45">
      <c r="A94" s="127"/>
      <c r="B94" s="86" t="s">
        <v>64</v>
      </c>
      <c r="C94" s="86"/>
      <c r="D94" s="86"/>
      <c r="E94" s="123">
        <v>11.55</v>
      </c>
      <c r="F94" s="124" t="s">
        <v>65</v>
      </c>
      <c r="G94" s="63"/>
      <c r="H94" s="63"/>
      <c r="I94" s="121"/>
      <c r="J94" s="125"/>
      <c r="K94" s="128"/>
      <c r="N94" s="286">
        <f t="shared" si="2"/>
        <v>0</v>
      </c>
      <c r="O94" s="286">
        <f t="shared" si="3"/>
        <v>0</v>
      </c>
      <c r="P94" s="286">
        <f t="shared" si="4"/>
        <v>0</v>
      </c>
      <c r="Q94" s="286">
        <f t="shared" si="5"/>
        <v>0</v>
      </c>
    </row>
    <row r="95" spans="1:17" x14ac:dyDescent="0.45">
      <c r="A95" s="127"/>
      <c r="B95" s="79" t="s">
        <v>66</v>
      </c>
      <c r="C95" s="79"/>
      <c r="D95" s="79"/>
      <c r="E95" s="130">
        <v>1.2</v>
      </c>
      <c r="F95" s="132"/>
      <c r="G95" s="63"/>
      <c r="H95" s="63"/>
      <c r="I95" s="121"/>
      <c r="J95" s="125"/>
      <c r="K95" s="128"/>
      <c r="N95" s="286">
        <f t="shared" si="2"/>
        <v>0</v>
      </c>
      <c r="O95" s="286">
        <f t="shared" si="3"/>
        <v>0</v>
      </c>
      <c r="P95" s="286">
        <f t="shared" si="4"/>
        <v>0</v>
      </c>
      <c r="Q95" s="286">
        <f t="shared" si="5"/>
        <v>0</v>
      </c>
    </row>
    <row r="96" spans="1:17" x14ac:dyDescent="0.45">
      <c r="A96" s="127"/>
      <c r="B96" s="88" t="s">
        <v>67</v>
      </c>
      <c r="C96" s="86"/>
      <c r="D96" s="86"/>
      <c r="E96" s="123">
        <f>E93*E94*E95</f>
        <v>651.81599999999992</v>
      </c>
      <c r="F96" s="124" t="s">
        <v>65</v>
      </c>
      <c r="G96" s="63"/>
      <c r="H96" s="63"/>
      <c r="I96" s="121"/>
      <c r="J96" s="125"/>
      <c r="K96" s="128"/>
      <c r="N96" s="286">
        <f t="shared" si="2"/>
        <v>0</v>
      </c>
      <c r="O96" s="286">
        <f t="shared" si="3"/>
        <v>0</v>
      </c>
      <c r="P96" s="286">
        <f t="shared" si="4"/>
        <v>0</v>
      </c>
      <c r="Q96" s="286">
        <f t="shared" si="5"/>
        <v>0</v>
      </c>
    </row>
    <row r="97" spans="1:17" x14ac:dyDescent="0.45">
      <c r="A97" s="127"/>
      <c r="B97" s="88" t="s">
        <v>68</v>
      </c>
      <c r="C97" s="86"/>
      <c r="D97" s="86"/>
      <c r="E97" s="123">
        <f>E96/7.8</f>
        <v>83.566153846153838</v>
      </c>
      <c r="F97" s="129" t="s">
        <v>2</v>
      </c>
      <c r="G97" s="133">
        <f>E97</f>
        <v>83.566153846153838</v>
      </c>
      <c r="H97" s="124">
        <f t="shared" ref="H97" si="7">G97/G$80</f>
        <v>0.42698346478666049</v>
      </c>
      <c r="I97" s="121"/>
      <c r="J97" s="122">
        <f t="shared" ref="J97:J101" si="8">H97*(1+I97)</f>
        <v>0.42698346478666049</v>
      </c>
      <c r="K97" s="128">
        <v>3</v>
      </c>
      <c r="N97" s="286">
        <f t="shared" si="2"/>
        <v>0</v>
      </c>
      <c r="O97" s="286">
        <f t="shared" si="3"/>
        <v>0</v>
      </c>
      <c r="P97" s="286">
        <f t="shared" si="4"/>
        <v>0</v>
      </c>
      <c r="Q97" s="286">
        <f t="shared" si="5"/>
        <v>0.42698346478666049</v>
      </c>
    </row>
    <row r="98" spans="1:17" x14ac:dyDescent="0.45">
      <c r="A98" s="127"/>
      <c r="B98" s="88" t="s">
        <v>69</v>
      </c>
      <c r="C98" s="86"/>
      <c r="D98" s="86"/>
      <c r="F98" s="129"/>
      <c r="G98" s="133"/>
      <c r="H98" s="124"/>
      <c r="I98" s="121"/>
      <c r="J98" s="122"/>
      <c r="K98" s="128"/>
      <c r="N98" s="286">
        <f t="shared" si="2"/>
        <v>0</v>
      </c>
      <c r="O98" s="286">
        <f t="shared" si="3"/>
        <v>0</v>
      </c>
      <c r="P98" s="286">
        <f t="shared" si="4"/>
        <v>0</v>
      </c>
      <c r="Q98" s="286">
        <f t="shared" si="5"/>
        <v>0</v>
      </c>
    </row>
    <row r="99" spans="1:17" x14ac:dyDescent="0.45">
      <c r="A99" s="127"/>
      <c r="B99" s="134">
        <v>0.64934999999999998</v>
      </c>
      <c r="C99" s="135" t="s">
        <v>70</v>
      </c>
      <c r="D99" s="136">
        <f>H97</f>
        <v>0.42698346478666049</v>
      </c>
      <c r="E99" s="137" t="s">
        <v>71</v>
      </c>
      <c r="F99" s="138">
        <f>E67</f>
        <v>0.85</v>
      </c>
      <c r="H99" s="124">
        <f>B99*D99*F99</f>
        <v>0.23567245593033526</v>
      </c>
      <c r="I99" s="121">
        <f>(H52+H57)/2</f>
        <v>0.28489999999999999</v>
      </c>
      <c r="J99" s="122">
        <f t="shared" si="8"/>
        <v>0.30281553862488775</v>
      </c>
      <c r="K99" s="128">
        <v>3</v>
      </c>
      <c r="N99" s="286">
        <f t="shared" si="2"/>
        <v>0</v>
      </c>
      <c r="O99" s="286">
        <f t="shared" si="3"/>
        <v>0</v>
      </c>
      <c r="P99" s="286">
        <f t="shared" si="4"/>
        <v>0</v>
      </c>
      <c r="Q99" s="286">
        <f t="shared" si="5"/>
        <v>0.30281553862488775</v>
      </c>
    </row>
    <row r="100" spans="1:17" x14ac:dyDescent="0.45">
      <c r="A100" s="127"/>
      <c r="B100" s="88" t="s">
        <v>72</v>
      </c>
      <c r="C100" s="86"/>
      <c r="D100" s="86"/>
      <c r="F100" s="129"/>
      <c r="G100" s="139"/>
      <c r="H100" s="124"/>
      <c r="I100" s="121"/>
      <c r="J100" s="122"/>
      <c r="K100" s="128"/>
      <c r="N100" s="286">
        <f t="shared" si="2"/>
        <v>0</v>
      </c>
      <c r="O100" s="286">
        <f t="shared" si="3"/>
        <v>0</v>
      </c>
      <c r="P100" s="286">
        <f t="shared" si="4"/>
        <v>0</v>
      </c>
      <c r="Q100" s="286">
        <f t="shared" si="5"/>
        <v>0</v>
      </c>
    </row>
    <row r="101" spans="1:17" x14ac:dyDescent="0.45">
      <c r="A101" s="127"/>
      <c r="B101" s="134">
        <v>0.77922000000000002</v>
      </c>
      <c r="C101" s="135" t="s">
        <v>70</v>
      </c>
      <c r="D101" s="136">
        <f>H97</f>
        <v>0.42698346478666049</v>
      </c>
      <c r="E101" s="137" t="s">
        <v>71</v>
      </c>
      <c r="F101" s="138">
        <f>E68</f>
        <v>0.15000000000000002</v>
      </c>
      <c r="G101" s="139"/>
      <c r="H101" s="132">
        <f>B101*D101*F101</f>
        <v>4.9907108314659242E-2</v>
      </c>
      <c r="I101" s="121">
        <f>I99</f>
        <v>0.28489999999999999</v>
      </c>
      <c r="J101" s="122">
        <f t="shared" si="8"/>
        <v>6.4125643473505661E-2</v>
      </c>
      <c r="K101" s="128">
        <v>3</v>
      </c>
      <c r="N101" s="286">
        <f t="shared" si="2"/>
        <v>0</v>
      </c>
      <c r="O101" s="286">
        <f t="shared" si="3"/>
        <v>0</v>
      </c>
      <c r="P101" s="286">
        <f t="shared" si="4"/>
        <v>0</v>
      </c>
      <c r="Q101" s="286">
        <f t="shared" si="5"/>
        <v>6.4125643473505661E-2</v>
      </c>
    </row>
    <row r="102" spans="1:17" x14ac:dyDescent="0.45">
      <c r="A102" s="127"/>
      <c r="B102" s="88" t="s">
        <v>73</v>
      </c>
      <c r="C102" s="86"/>
      <c r="D102" s="86"/>
      <c r="E102" s="123"/>
      <c r="F102" s="129"/>
      <c r="G102" s="133"/>
      <c r="H102" s="124">
        <f>H99+H101</f>
        <v>0.28557956424499448</v>
      </c>
      <c r="I102" s="121">
        <v>0.30099999999999999</v>
      </c>
      <c r="J102" s="122">
        <f>-H102*(1+I102)</f>
        <v>-0.37153901308273779</v>
      </c>
      <c r="K102" s="128">
        <v>3</v>
      </c>
      <c r="N102" s="286">
        <f t="shared" si="2"/>
        <v>0</v>
      </c>
      <c r="O102" s="286">
        <f t="shared" si="3"/>
        <v>0</v>
      </c>
      <c r="P102" s="286">
        <f t="shared" si="4"/>
        <v>0</v>
      </c>
      <c r="Q102" s="286">
        <f t="shared" si="5"/>
        <v>-0.37153901308273779</v>
      </c>
    </row>
    <row r="103" spans="1:17" x14ac:dyDescent="0.45">
      <c r="A103" s="127"/>
      <c r="B103" s="114" t="s">
        <v>74</v>
      </c>
      <c r="C103" s="86"/>
      <c r="D103" s="86"/>
      <c r="E103" s="86"/>
      <c r="F103" s="86"/>
      <c r="G103" s="123"/>
      <c r="H103" s="124"/>
      <c r="I103" s="121"/>
      <c r="J103" s="125"/>
      <c r="K103" s="128"/>
      <c r="N103" s="286">
        <f t="shared" si="2"/>
        <v>0</v>
      </c>
      <c r="O103" s="286">
        <f t="shared" si="3"/>
        <v>0</v>
      </c>
      <c r="P103" s="286">
        <f t="shared" si="4"/>
        <v>0</v>
      </c>
      <c r="Q103" s="286">
        <f t="shared" si="5"/>
        <v>0</v>
      </c>
    </row>
    <row r="104" spans="1:17" x14ac:dyDescent="0.45">
      <c r="A104" s="127"/>
      <c r="B104" s="114" t="s">
        <v>85</v>
      </c>
      <c r="C104" s="86"/>
      <c r="D104" s="86"/>
      <c r="E104" s="86"/>
      <c r="F104" s="86"/>
      <c r="G104" s="123"/>
      <c r="H104" s="124"/>
      <c r="I104" s="121"/>
      <c r="J104" s="125"/>
      <c r="K104" s="128"/>
      <c r="N104" s="286">
        <f t="shared" si="2"/>
        <v>0</v>
      </c>
      <c r="O104" s="286">
        <f t="shared" si="3"/>
        <v>0</v>
      </c>
      <c r="P104" s="286">
        <f t="shared" si="4"/>
        <v>0</v>
      </c>
      <c r="Q104" s="286">
        <f t="shared" si="5"/>
        <v>0</v>
      </c>
    </row>
    <row r="105" spans="1:17" x14ac:dyDescent="0.45">
      <c r="A105" s="127"/>
      <c r="B105" s="79" t="s">
        <v>60</v>
      </c>
      <c r="C105" s="79"/>
      <c r="D105" s="79"/>
      <c r="E105" s="130">
        <f>G63</f>
        <v>260.89285714285711</v>
      </c>
      <c r="F105" s="79" t="s">
        <v>2</v>
      </c>
      <c r="G105" s="123"/>
      <c r="H105" s="124"/>
      <c r="I105" s="121"/>
      <c r="J105" s="125"/>
      <c r="K105" s="128"/>
      <c r="N105" s="286">
        <f t="shared" si="2"/>
        <v>0</v>
      </c>
      <c r="O105" s="286">
        <f t="shared" si="3"/>
        <v>0</v>
      </c>
      <c r="P105" s="286">
        <f t="shared" si="4"/>
        <v>0</v>
      </c>
      <c r="Q105" s="286">
        <f t="shared" si="5"/>
        <v>0</v>
      </c>
    </row>
    <row r="106" spans="1:17" x14ac:dyDescent="0.45">
      <c r="A106" s="127"/>
      <c r="B106" s="86" t="s">
        <v>86</v>
      </c>
      <c r="C106" s="86"/>
      <c r="D106" s="86"/>
      <c r="E106" s="123">
        <f>E105/5</f>
        <v>52.178571428571423</v>
      </c>
      <c r="F106" s="86" t="s">
        <v>76</v>
      </c>
      <c r="G106" s="123"/>
      <c r="H106" s="124"/>
      <c r="I106" s="121"/>
      <c r="J106" s="125"/>
      <c r="K106" s="128"/>
      <c r="N106" s="286">
        <f t="shared" si="2"/>
        <v>0</v>
      </c>
      <c r="O106" s="286">
        <f t="shared" si="3"/>
        <v>0</v>
      </c>
      <c r="P106" s="286">
        <f t="shared" si="4"/>
        <v>0</v>
      </c>
      <c r="Q106" s="286">
        <f t="shared" si="5"/>
        <v>0</v>
      </c>
    </row>
    <row r="107" spans="1:17" x14ac:dyDescent="0.45">
      <c r="A107" s="127"/>
      <c r="B107" s="86" t="s">
        <v>64</v>
      </c>
      <c r="C107" s="86"/>
      <c r="D107" s="86"/>
      <c r="E107" s="123">
        <v>1.5</v>
      </c>
      <c r="F107" s="124" t="s">
        <v>65</v>
      </c>
      <c r="G107" s="123"/>
      <c r="H107" s="124"/>
      <c r="I107" s="121"/>
      <c r="J107" s="125"/>
      <c r="K107" s="128"/>
      <c r="N107" s="286">
        <f t="shared" si="2"/>
        <v>0</v>
      </c>
      <c r="O107" s="286">
        <f t="shared" si="3"/>
        <v>0</v>
      </c>
      <c r="P107" s="286">
        <f t="shared" si="4"/>
        <v>0</v>
      </c>
      <c r="Q107" s="286">
        <f t="shared" si="5"/>
        <v>0</v>
      </c>
    </row>
    <row r="108" spans="1:17" x14ac:dyDescent="0.45">
      <c r="A108" s="127"/>
      <c r="B108" s="79" t="s">
        <v>66</v>
      </c>
      <c r="C108" s="79"/>
      <c r="D108" s="79"/>
      <c r="E108" s="130">
        <v>1.2</v>
      </c>
      <c r="F108" s="132"/>
      <c r="G108" s="123"/>
      <c r="H108" s="124"/>
      <c r="I108" s="121"/>
      <c r="J108" s="125"/>
      <c r="K108" s="128"/>
      <c r="N108" s="286">
        <f t="shared" si="2"/>
        <v>0</v>
      </c>
      <c r="O108" s="286">
        <f t="shared" si="3"/>
        <v>0</v>
      </c>
      <c r="P108" s="286">
        <f t="shared" si="4"/>
        <v>0</v>
      </c>
      <c r="Q108" s="286">
        <f t="shared" si="5"/>
        <v>0</v>
      </c>
    </row>
    <row r="109" spans="1:17" x14ac:dyDescent="0.45">
      <c r="A109" s="127"/>
      <c r="B109" s="88" t="s">
        <v>67</v>
      </c>
      <c r="C109" s="86"/>
      <c r="D109" s="86"/>
      <c r="E109" s="123">
        <f>E106*E107*E108</f>
        <v>93.921428571428564</v>
      </c>
      <c r="F109" s="124" t="s">
        <v>65</v>
      </c>
      <c r="G109" s="123"/>
      <c r="H109" s="124"/>
      <c r="I109" s="121"/>
      <c r="J109" s="125"/>
      <c r="K109" s="128"/>
      <c r="N109" s="286">
        <f t="shared" si="2"/>
        <v>0</v>
      </c>
      <c r="O109" s="286">
        <f t="shared" si="3"/>
        <v>0</v>
      </c>
      <c r="P109" s="286">
        <f t="shared" si="4"/>
        <v>0</v>
      </c>
      <c r="Q109" s="286">
        <f t="shared" si="5"/>
        <v>0</v>
      </c>
    </row>
    <row r="110" spans="1:17" x14ac:dyDescent="0.45">
      <c r="A110" s="127"/>
      <c r="B110" s="86" t="s">
        <v>77</v>
      </c>
      <c r="C110" s="86"/>
      <c r="D110" s="86"/>
      <c r="E110" s="123">
        <f>E109/7.8</f>
        <v>12.04120879120879</v>
      </c>
      <c r="F110" s="124" t="s">
        <v>2</v>
      </c>
      <c r="G110" s="133">
        <f>E110</f>
        <v>12.04120879120879</v>
      </c>
      <c r="H110" s="124">
        <f>G110/G$80</f>
        <v>6.1524873567297245E-2</v>
      </c>
      <c r="I110" s="121"/>
      <c r="J110" s="122">
        <f t="shared" ref="J110" si="9">H110*(1+I110)</f>
        <v>6.1524873567297245E-2</v>
      </c>
      <c r="K110" s="128">
        <v>3</v>
      </c>
      <c r="N110" s="286">
        <f t="shared" si="2"/>
        <v>0</v>
      </c>
      <c r="O110" s="286">
        <f t="shared" si="3"/>
        <v>0</v>
      </c>
      <c r="P110" s="286">
        <f t="shared" si="4"/>
        <v>0</v>
      </c>
      <c r="Q110" s="286">
        <f t="shared" si="5"/>
        <v>6.1524873567297245E-2</v>
      </c>
    </row>
    <row r="111" spans="1:17" x14ac:dyDescent="0.45">
      <c r="A111" s="127"/>
      <c r="B111" s="114" t="s">
        <v>87</v>
      </c>
      <c r="C111" s="63"/>
      <c r="D111" s="63"/>
      <c r="E111" s="63"/>
      <c r="F111" s="63"/>
      <c r="G111" s="63"/>
      <c r="H111" s="63"/>
      <c r="I111" s="121"/>
      <c r="J111" s="125"/>
      <c r="K111" s="128"/>
      <c r="N111" s="286">
        <f t="shared" si="2"/>
        <v>0</v>
      </c>
      <c r="O111" s="286">
        <f t="shared" si="3"/>
        <v>0</v>
      </c>
      <c r="P111" s="286">
        <f t="shared" si="4"/>
        <v>0</v>
      </c>
      <c r="Q111" s="286">
        <f t="shared" si="5"/>
        <v>0</v>
      </c>
    </row>
    <row r="112" spans="1:17" x14ac:dyDescent="0.45">
      <c r="A112" s="127"/>
      <c r="B112" s="86" t="s">
        <v>192</v>
      </c>
      <c r="C112" s="86"/>
      <c r="D112" s="86"/>
      <c r="E112" s="123">
        <f>E90/5*(8/12)-8/12*H67/5</f>
        <v>31.352380952380944</v>
      </c>
      <c r="F112" s="86" t="s">
        <v>76</v>
      </c>
      <c r="G112" s="123"/>
      <c r="H112" s="124"/>
      <c r="I112" s="121"/>
      <c r="J112" s="125"/>
      <c r="K112" s="128"/>
      <c r="N112" s="286">
        <f t="shared" si="2"/>
        <v>0</v>
      </c>
      <c r="O112" s="286">
        <f t="shared" si="3"/>
        <v>0</v>
      </c>
      <c r="P112" s="286">
        <f t="shared" si="4"/>
        <v>0</v>
      </c>
      <c r="Q112" s="286">
        <f t="shared" si="5"/>
        <v>0</v>
      </c>
    </row>
    <row r="113" spans="1:38" x14ac:dyDescent="0.45">
      <c r="A113" s="127"/>
      <c r="B113" s="153" t="s">
        <v>194</v>
      </c>
      <c r="C113" s="79"/>
      <c r="D113" s="79"/>
      <c r="E113" s="130">
        <v>1.5</v>
      </c>
      <c r="F113" s="132" t="s">
        <v>65</v>
      </c>
      <c r="G113" s="123"/>
      <c r="H113" s="124"/>
      <c r="I113" s="121"/>
      <c r="J113" s="125"/>
      <c r="K113" s="128"/>
      <c r="N113" s="286"/>
      <c r="O113" s="286"/>
      <c r="P113" s="286"/>
      <c r="Q113" s="286"/>
    </row>
    <row r="114" spans="1:38" x14ac:dyDescent="0.45">
      <c r="A114" s="127"/>
      <c r="B114" s="88" t="s">
        <v>196</v>
      </c>
      <c r="C114" s="86"/>
      <c r="D114" s="86"/>
      <c r="E114" s="123">
        <f>E112*E113</f>
        <v>47.028571428571418</v>
      </c>
      <c r="F114" s="124" t="s">
        <v>65</v>
      </c>
      <c r="G114" s="123"/>
      <c r="H114" s="124"/>
      <c r="I114" s="121"/>
      <c r="J114" s="125"/>
      <c r="K114" s="128"/>
      <c r="N114" s="286"/>
      <c r="O114" s="286"/>
      <c r="P114" s="286"/>
      <c r="Q114" s="286"/>
    </row>
    <row r="115" spans="1:38" x14ac:dyDescent="0.45">
      <c r="A115" s="127"/>
      <c r="B115" s="86" t="s">
        <v>193</v>
      </c>
      <c r="C115" s="86"/>
      <c r="D115" s="86"/>
      <c r="E115" s="123">
        <f>E93-E112</f>
        <v>15.676190476190481</v>
      </c>
      <c r="F115" s="86" t="s">
        <v>76</v>
      </c>
      <c r="G115" s="123"/>
      <c r="H115" s="124"/>
      <c r="I115" s="121"/>
      <c r="J115" s="125"/>
      <c r="K115" s="128"/>
      <c r="N115" s="286"/>
      <c r="O115" s="286"/>
      <c r="P115" s="286"/>
      <c r="Q115" s="286"/>
    </row>
    <row r="116" spans="1:38" x14ac:dyDescent="0.45">
      <c r="A116" s="127"/>
      <c r="B116" s="79" t="s">
        <v>195</v>
      </c>
      <c r="C116" s="79"/>
      <c r="D116" s="79"/>
      <c r="E116" s="130">
        <v>0.4</v>
      </c>
      <c r="F116" s="132" t="s">
        <v>65</v>
      </c>
      <c r="G116" s="123"/>
      <c r="H116" s="124"/>
      <c r="I116" s="121"/>
      <c r="J116" s="125"/>
      <c r="K116" s="128"/>
      <c r="N116" s="286">
        <f t="shared" si="2"/>
        <v>0</v>
      </c>
      <c r="O116" s="286">
        <f t="shared" si="3"/>
        <v>0</v>
      </c>
      <c r="P116" s="286">
        <f t="shared" si="4"/>
        <v>0</v>
      </c>
      <c r="Q116" s="286">
        <f t="shared" si="5"/>
        <v>0</v>
      </c>
    </row>
    <row r="117" spans="1:38" x14ac:dyDescent="0.45">
      <c r="A117" s="127"/>
      <c r="B117" s="88" t="s">
        <v>196</v>
      </c>
      <c r="C117" s="86"/>
      <c r="D117" s="86"/>
      <c r="E117" s="123">
        <f>E115*E116</f>
        <v>6.2704761904761925</v>
      </c>
      <c r="F117" s="124" t="s">
        <v>65</v>
      </c>
      <c r="G117" s="123"/>
      <c r="H117" s="124"/>
      <c r="I117" s="121"/>
      <c r="J117" s="125"/>
      <c r="K117" s="128"/>
      <c r="N117" s="286">
        <f t="shared" si="2"/>
        <v>0</v>
      </c>
      <c r="O117" s="286">
        <f t="shared" si="3"/>
        <v>0</v>
      </c>
      <c r="P117" s="286">
        <f t="shared" si="4"/>
        <v>0</v>
      </c>
      <c r="Q117" s="286">
        <f t="shared" si="5"/>
        <v>0</v>
      </c>
    </row>
    <row r="118" spans="1:38" x14ac:dyDescent="0.45">
      <c r="A118" s="127"/>
      <c r="B118" s="88" t="s">
        <v>67</v>
      </c>
      <c r="C118" s="86"/>
      <c r="D118" s="86"/>
      <c r="E118" s="123">
        <f>E117+E114</f>
        <v>53.299047619047613</v>
      </c>
      <c r="F118" s="124" t="s">
        <v>65</v>
      </c>
      <c r="G118" s="123"/>
      <c r="H118" s="124"/>
      <c r="I118" s="121"/>
      <c r="J118" s="125"/>
      <c r="K118" s="128"/>
      <c r="N118" s="286">
        <f t="shared" si="2"/>
        <v>0</v>
      </c>
      <c r="O118" s="286">
        <f t="shared" si="3"/>
        <v>0</v>
      </c>
      <c r="P118" s="286">
        <f t="shared" si="4"/>
        <v>0</v>
      </c>
      <c r="Q118" s="286">
        <f t="shared" si="5"/>
        <v>0</v>
      </c>
    </row>
    <row r="119" spans="1:38" x14ac:dyDescent="0.45">
      <c r="A119" s="127"/>
      <c r="B119" s="86" t="s">
        <v>77</v>
      </c>
      <c r="C119" s="86"/>
      <c r="D119" s="86"/>
      <c r="E119" s="123">
        <f>E118/7.8</f>
        <v>6.8332112332112329</v>
      </c>
      <c r="F119" s="124" t="s">
        <v>2</v>
      </c>
      <c r="G119" s="133">
        <f>E119</f>
        <v>6.8332112332112329</v>
      </c>
      <c r="H119" s="124">
        <f>G119/G$80</f>
        <v>3.4914472830078057E-2</v>
      </c>
      <c r="I119" s="121"/>
      <c r="J119" s="122">
        <f t="shared" ref="J119" si="10">H119*(1+I119)</f>
        <v>3.4914472830078057E-2</v>
      </c>
      <c r="K119" s="128">
        <v>3</v>
      </c>
      <c r="N119" s="286">
        <f t="shared" si="2"/>
        <v>0</v>
      </c>
      <c r="O119" s="286">
        <f t="shared" si="3"/>
        <v>0</v>
      </c>
      <c r="P119" s="286">
        <f t="shared" si="4"/>
        <v>0</v>
      </c>
      <c r="Q119" s="286">
        <f t="shared" si="5"/>
        <v>3.4914472830078057E-2</v>
      </c>
    </row>
    <row r="120" spans="1:38" x14ac:dyDescent="0.45">
      <c r="A120" s="126" t="s">
        <v>88</v>
      </c>
      <c r="B120" s="113"/>
      <c r="C120" s="113"/>
      <c r="D120" s="113"/>
      <c r="E120" s="113"/>
      <c r="F120" s="113"/>
      <c r="G120" s="113"/>
      <c r="H120" s="113"/>
      <c r="I120" s="149"/>
      <c r="J120" s="150"/>
      <c r="K120" s="151"/>
      <c r="L120" s="152"/>
      <c r="M120" s="152"/>
      <c r="N120" s="286">
        <f t="shared" si="2"/>
        <v>0</v>
      </c>
      <c r="O120" s="286">
        <f t="shared" si="3"/>
        <v>0</v>
      </c>
      <c r="P120" s="286">
        <f t="shared" si="4"/>
        <v>0</v>
      </c>
      <c r="Q120" s="286">
        <f t="shared" si="5"/>
        <v>0</v>
      </c>
      <c r="R120" s="152"/>
      <c r="S120" s="152"/>
      <c r="T120" s="152"/>
      <c r="U120" s="152"/>
      <c r="V120" s="152"/>
      <c r="W120" s="152"/>
      <c r="X120" s="152"/>
      <c r="Y120" s="152"/>
      <c r="Z120" s="152"/>
      <c r="AA120" s="152"/>
      <c r="AB120" s="152"/>
      <c r="AC120" s="152"/>
      <c r="AD120" s="152"/>
      <c r="AE120" s="152"/>
      <c r="AF120" s="152"/>
      <c r="AG120" s="152"/>
      <c r="AH120" s="152"/>
      <c r="AI120" s="152"/>
      <c r="AJ120" s="152"/>
      <c r="AK120" s="152"/>
      <c r="AL120" s="152"/>
    </row>
    <row r="121" spans="1:38" x14ac:dyDescent="0.45">
      <c r="A121" s="127"/>
      <c r="B121" s="153" t="s">
        <v>89</v>
      </c>
      <c r="C121" s="79"/>
      <c r="D121" s="79"/>
      <c r="E121" s="130">
        <f>G63</f>
        <v>260.89285714285711</v>
      </c>
      <c r="F121" s="79" t="s">
        <v>2</v>
      </c>
      <c r="G121" s="123"/>
      <c r="H121" s="124"/>
      <c r="I121" s="121"/>
      <c r="J121" s="125"/>
      <c r="K121" s="128"/>
      <c r="N121" s="286">
        <f t="shared" si="2"/>
        <v>0</v>
      </c>
      <c r="O121" s="286">
        <f t="shared" si="3"/>
        <v>0</v>
      </c>
      <c r="P121" s="286">
        <f t="shared" si="4"/>
        <v>0</v>
      </c>
      <c r="Q121" s="286">
        <f t="shared" si="5"/>
        <v>0</v>
      </c>
    </row>
    <row r="122" spans="1:38" x14ac:dyDescent="0.45">
      <c r="A122" s="127"/>
      <c r="B122" s="86" t="s">
        <v>86</v>
      </c>
      <c r="C122" s="86"/>
      <c r="D122" s="86"/>
      <c r="E122" s="123">
        <f>E121/5</f>
        <v>52.178571428571423</v>
      </c>
      <c r="F122" s="86" t="s">
        <v>76</v>
      </c>
      <c r="G122" s="123"/>
      <c r="H122" s="124"/>
      <c r="I122" s="121"/>
      <c r="J122" s="125"/>
      <c r="K122" s="128"/>
      <c r="N122" s="286">
        <f t="shared" si="2"/>
        <v>0</v>
      </c>
      <c r="O122" s="286">
        <f t="shared" si="3"/>
        <v>0</v>
      </c>
      <c r="P122" s="286">
        <f t="shared" si="4"/>
        <v>0</v>
      </c>
      <c r="Q122" s="286">
        <f t="shared" si="5"/>
        <v>0</v>
      </c>
    </row>
    <row r="123" spans="1:38" ht="28.9" customHeight="1" x14ac:dyDescent="0.45">
      <c r="A123" s="127"/>
      <c r="B123" s="836" t="s">
        <v>212</v>
      </c>
      <c r="C123" s="836"/>
      <c r="D123" s="836"/>
      <c r="E123" s="335">
        <v>4.66</v>
      </c>
      <c r="F123" s="129" t="s">
        <v>159</v>
      </c>
      <c r="G123" s="123"/>
      <c r="H123" s="124"/>
      <c r="I123" s="121"/>
      <c r="J123" s="125"/>
      <c r="K123" s="128"/>
      <c r="N123" s="286">
        <f t="shared" si="2"/>
        <v>0</v>
      </c>
      <c r="O123" s="286">
        <f t="shared" si="3"/>
        <v>0</v>
      </c>
      <c r="P123" s="286">
        <f t="shared" si="4"/>
        <v>0</v>
      </c>
      <c r="Q123" s="286">
        <f t="shared" si="5"/>
        <v>0</v>
      </c>
    </row>
    <row r="124" spans="1:38" x14ac:dyDescent="0.45">
      <c r="A124" s="127"/>
      <c r="B124" s="79" t="s">
        <v>66</v>
      </c>
      <c r="C124" s="79"/>
      <c r="D124" s="79"/>
      <c r="E124" s="336">
        <v>1</v>
      </c>
      <c r="F124" s="132"/>
      <c r="G124" s="123"/>
      <c r="H124" s="124"/>
      <c r="I124" s="121"/>
      <c r="J124" s="125"/>
      <c r="K124" s="128"/>
      <c r="N124" s="286">
        <f t="shared" si="2"/>
        <v>0</v>
      </c>
      <c r="O124" s="286">
        <f t="shared" si="3"/>
        <v>0</v>
      </c>
      <c r="P124" s="286">
        <f t="shared" si="4"/>
        <v>0</v>
      </c>
      <c r="Q124" s="286">
        <f t="shared" si="5"/>
        <v>0</v>
      </c>
    </row>
    <row r="125" spans="1:38" x14ac:dyDescent="0.45">
      <c r="A125" s="127"/>
      <c r="B125" s="88" t="s">
        <v>91</v>
      </c>
      <c r="C125" s="86"/>
      <c r="D125" s="86"/>
      <c r="E125" s="123">
        <f>E122*E123*E124</f>
        <v>243.15214285714285</v>
      </c>
      <c r="F125" s="124" t="s">
        <v>65</v>
      </c>
      <c r="G125" s="123"/>
      <c r="H125" s="124"/>
      <c r="I125" s="121"/>
      <c r="J125" s="125"/>
      <c r="K125" s="128"/>
      <c r="N125" s="286">
        <f t="shared" si="2"/>
        <v>0</v>
      </c>
      <c r="O125" s="286">
        <f t="shared" si="3"/>
        <v>0</v>
      </c>
      <c r="P125" s="286">
        <f t="shared" si="4"/>
        <v>0</v>
      </c>
      <c r="Q125" s="286">
        <f t="shared" si="5"/>
        <v>0</v>
      </c>
    </row>
    <row r="126" spans="1:38" x14ac:dyDescent="0.45">
      <c r="A126" s="127"/>
      <c r="B126" s="86" t="s">
        <v>77</v>
      </c>
      <c r="C126" s="86"/>
      <c r="D126" s="86"/>
      <c r="E126" s="123">
        <f>E125/7.8</f>
        <v>31.173351648351648</v>
      </c>
      <c r="F126" s="124" t="s">
        <v>2</v>
      </c>
      <c r="G126" s="133">
        <f>E126</f>
        <v>31.173351648351648</v>
      </c>
      <c r="H126" s="124">
        <f>G126/G$80</f>
        <v>0.15928106156866953</v>
      </c>
      <c r="I126" s="121">
        <f>H$57</f>
        <v>0.28239999999999998</v>
      </c>
      <c r="J126" s="122">
        <f t="shared" ref="J126" si="11">H126*(1+I126)</f>
        <v>0.20426203335566182</v>
      </c>
      <c r="K126" s="128">
        <v>3</v>
      </c>
      <c r="N126" s="286">
        <f t="shared" si="2"/>
        <v>0</v>
      </c>
      <c r="O126" s="286">
        <f t="shared" si="3"/>
        <v>0</v>
      </c>
      <c r="P126" s="286">
        <f t="shared" si="4"/>
        <v>0</v>
      </c>
      <c r="Q126" s="286">
        <f t="shared" si="5"/>
        <v>0.20426203335566182</v>
      </c>
    </row>
    <row r="127" spans="1:38" x14ac:dyDescent="0.45">
      <c r="A127" s="126" t="s">
        <v>92</v>
      </c>
      <c r="B127" s="63"/>
      <c r="C127" s="63"/>
      <c r="D127" s="63"/>
      <c r="E127" s="63"/>
      <c r="F127" s="63"/>
      <c r="G127" s="63"/>
      <c r="H127" s="63"/>
      <c r="I127" s="121"/>
      <c r="J127" s="125"/>
      <c r="K127" s="128"/>
      <c r="N127" s="286">
        <f t="shared" si="2"/>
        <v>0</v>
      </c>
      <c r="O127" s="286">
        <f t="shared" si="3"/>
        <v>0</v>
      </c>
      <c r="P127" s="286">
        <f t="shared" si="4"/>
        <v>0</v>
      </c>
      <c r="Q127" s="286">
        <f t="shared" si="5"/>
        <v>0</v>
      </c>
    </row>
    <row r="128" spans="1:38" ht="14.65" thickBot="1" x14ac:dyDescent="0.5">
      <c r="A128" s="156"/>
      <c r="B128" s="157" t="s">
        <v>183</v>
      </c>
      <c r="C128" s="158"/>
      <c r="D128" s="158"/>
      <c r="E128" s="158"/>
      <c r="F128" s="158"/>
      <c r="G128" s="158"/>
      <c r="H128" s="158"/>
      <c r="I128" s="159"/>
      <c r="J128" s="272">
        <v>0.02</v>
      </c>
      <c r="K128" s="322">
        <v>0</v>
      </c>
      <c r="N128" s="286">
        <f t="shared" si="2"/>
        <v>0.02</v>
      </c>
      <c r="O128" s="286">
        <f t="shared" si="3"/>
        <v>0</v>
      </c>
      <c r="P128" s="286">
        <f t="shared" si="4"/>
        <v>0</v>
      </c>
      <c r="Q128" s="286">
        <f t="shared" si="5"/>
        <v>0</v>
      </c>
    </row>
    <row r="129" spans="1:38" x14ac:dyDescent="0.45">
      <c r="A129" s="127" t="s">
        <v>97</v>
      </c>
      <c r="B129" s="63"/>
      <c r="C129" s="63"/>
      <c r="D129" s="63"/>
      <c r="E129" s="63"/>
      <c r="F129" s="63"/>
      <c r="G129" s="63"/>
      <c r="H129" s="63"/>
      <c r="I129" s="121"/>
      <c r="J129" s="122">
        <f>SUM(J80:J128)</f>
        <v>2.247100692487316</v>
      </c>
      <c r="K129" s="128"/>
      <c r="N129" s="287">
        <f>SUM(N83:N128)</f>
        <v>0.23661367893196303</v>
      </c>
      <c r="O129" s="287">
        <f>SUM(O83:O128)</f>
        <v>0</v>
      </c>
      <c r="P129" s="287">
        <f>SUM(P83:P128)</f>
        <v>0</v>
      </c>
      <c r="Q129" s="287">
        <f>SUM(Q83:Q128)</f>
        <v>0.72308701355535332</v>
      </c>
    </row>
    <row r="130" spans="1:38" x14ac:dyDescent="0.45">
      <c r="A130" s="127" t="s">
        <v>98</v>
      </c>
      <c r="B130" s="63"/>
      <c r="C130" s="63"/>
      <c r="D130" s="63"/>
      <c r="E130" s="63"/>
      <c r="F130" s="63"/>
      <c r="G130" s="63"/>
      <c r="H130" s="63"/>
      <c r="I130" s="121"/>
      <c r="J130" s="122">
        <f>-100%</f>
        <v>-1</v>
      </c>
      <c r="K130" s="128"/>
    </row>
    <row r="131" spans="1:38" ht="14.65" thickBot="1" x14ac:dyDescent="0.5">
      <c r="A131" s="127" t="s">
        <v>99</v>
      </c>
      <c r="B131" s="158"/>
      <c r="C131" s="158"/>
      <c r="D131" s="158"/>
      <c r="E131" s="158"/>
      <c r="F131" s="158"/>
      <c r="G131" s="158"/>
      <c r="H131" s="158"/>
      <c r="I131" s="159"/>
      <c r="J131" s="160">
        <f>-H52</f>
        <v>-0.28739999999999999</v>
      </c>
      <c r="K131" s="128"/>
    </row>
    <row r="132" spans="1:38" x14ac:dyDescent="0.45">
      <c r="A132" s="70" t="s">
        <v>100</v>
      </c>
      <c r="B132" s="66"/>
      <c r="C132" s="66"/>
      <c r="D132" s="66"/>
      <c r="E132" s="66"/>
      <c r="F132" s="66"/>
      <c r="G132" s="66"/>
      <c r="H132" s="66"/>
      <c r="I132" s="161"/>
      <c r="J132" s="162">
        <f>SUM(J129:J131)</f>
        <v>0.95970069248731604</v>
      </c>
      <c r="K132" s="163"/>
    </row>
    <row r="133" spans="1:38" x14ac:dyDescent="0.45">
      <c r="A133" s="736"/>
      <c r="B133" s="736"/>
      <c r="C133" s="736"/>
      <c r="D133" s="736"/>
      <c r="E133" s="736"/>
      <c r="F133" s="736"/>
      <c r="G133" s="736"/>
      <c r="H133" s="736"/>
      <c r="I133" s="736"/>
      <c r="J133" s="736"/>
      <c r="K133" s="164"/>
    </row>
    <row r="134" spans="1:38" x14ac:dyDescent="0.45">
      <c r="A134" s="795" t="s">
        <v>189</v>
      </c>
      <c r="B134" s="796"/>
      <c r="C134" s="796"/>
      <c r="D134" s="796"/>
      <c r="E134" s="796"/>
      <c r="F134" s="796"/>
      <c r="G134" s="796"/>
      <c r="H134" s="796"/>
      <c r="I134" s="796"/>
      <c r="J134" s="797"/>
      <c r="K134" s="164"/>
    </row>
    <row r="135" spans="1:38" x14ac:dyDescent="0.45">
      <c r="A135" s="711" t="s">
        <v>102</v>
      </c>
      <c r="B135" s="640"/>
      <c r="C135" s="640"/>
      <c r="D135" s="640"/>
      <c r="E135" s="640"/>
      <c r="F135" s="640"/>
      <c r="G135" s="640"/>
      <c r="H135" s="641"/>
      <c r="I135" s="658" t="s">
        <v>103</v>
      </c>
      <c r="J135" s="658" t="s">
        <v>104</v>
      </c>
      <c r="K135" s="164"/>
    </row>
    <row r="136" spans="1:38" ht="14.65" thickBot="1" x14ac:dyDescent="0.5">
      <c r="A136" s="798"/>
      <c r="B136" s="643"/>
      <c r="C136" s="643"/>
      <c r="D136" s="643"/>
      <c r="E136" s="643"/>
      <c r="F136" s="643"/>
      <c r="G136" s="643"/>
      <c r="H136" s="644"/>
      <c r="I136" s="659"/>
      <c r="J136" s="659"/>
      <c r="K136" s="164"/>
      <c r="M136" s="164"/>
      <c r="N136" s="164"/>
      <c r="O136" s="164"/>
      <c r="P136" s="164"/>
      <c r="Q136" s="164"/>
      <c r="R136" s="164"/>
      <c r="S136" s="164"/>
      <c r="T136" s="164"/>
      <c r="U136" s="164"/>
      <c r="V136" s="164"/>
      <c r="W136" s="164"/>
      <c r="X136" s="164"/>
      <c r="Y136" s="164"/>
      <c r="Z136" s="164"/>
      <c r="AA136" s="164"/>
      <c r="AB136" s="164"/>
      <c r="AC136" s="164"/>
      <c r="AD136" s="164"/>
      <c r="AE136" s="164"/>
      <c r="AF136" s="164"/>
      <c r="AG136" s="164"/>
      <c r="AH136" s="164"/>
      <c r="AI136" s="164"/>
      <c r="AJ136" s="164"/>
      <c r="AK136" s="164"/>
      <c r="AL136" s="164"/>
    </row>
    <row r="137" spans="1:38" x14ac:dyDescent="0.45">
      <c r="A137" s="165" t="s">
        <v>105</v>
      </c>
      <c r="I137" s="166" t="s">
        <v>106</v>
      </c>
      <c r="J137" s="167">
        <f>N129</f>
        <v>0.23661367893196303</v>
      </c>
      <c r="K137" s="164"/>
      <c r="M137" s="164"/>
      <c r="N137" s="164"/>
      <c r="O137" s="164"/>
      <c r="P137" s="164"/>
      <c r="Q137" s="164"/>
      <c r="R137" s="164"/>
      <c r="S137" s="164"/>
      <c r="T137" s="164"/>
      <c r="U137" s="164"/>
      <c r="V137" s="164"/>
      <c r="W137" s="164"/>
      <c r="X137" s="164"/>
      <c r="Y137" s="164"/>
      <c r="Z137" s="164"/>
      <c r="AA137" s="164"/>
      <c r="AB137" s="164"/>
      <c r="AC137" s="164"/>
      <c r="AD137" s="164"/>
      <c r="AE137" s="164"/>
      <c r="AF137" s="164"/>
      <c r="AG137" s="164"/>
      <c r="AH137" s="164"/>
      <c r="AI137" s="164"/>
      <c r="AJ137" s="164"/>
      <c r="AK137" s="164"/>
      <c r="AL137" s="164"/>
    </row>
    <row r="138" spans="1:38" x14ac:dyDescent="0.45">
      <c r="A138" s="165" t="s">
        <v>107</v>
      </c>
      <c r="I138" s="166" t="s">
        <v>108</v>
      </c>
      <c r="J138" s="167">
        <f>O129</f>
        <v>0</v>
      </c>
      <c r="K138" s="164"/>
      <c r="M138" s="164"/>
      <c r="N138" s="164"/>
      <c r="O138" s="164"/>
      <c r="P138" s="164"/>
      <c r="Q138" s="164"/>
      <c r="R138" s="164"/>
      <c r="S138" s="164"/>
      <c r="T138" s="164"/>
      <c r="U138" s="164"/>
      <c r="V138" s="164"/>
      <c r="W138" s="164"/>
      <c r="X138" s="164"/>
      <c r="Y138" s="164"/>
      <c r="Z138" s="164"/>
      <c r="AA138" s="164"/>
      <c r="AB138" s="164"/>
      <c r="AC138" s="164"/>
      <c r="AD138" s="164"/>
      <c r="AE138" s="164"/>
      <c r="AF138" s="164"/>
      <c r="AG138" s="164"/>
      <c r="AH138" s="164"/>
      <c r="AI138" s="164"/>
      <c r="AJ138" s="164"/>
      <c r="AK138" s="164"/>
      <c r="AL138" s="164"/>
    </row>
    <row r="139" spans="1:38" x14ac:dyDescent="0.45">
      <c r="A139" s="165" t="s">
        <v>109</v>
      </c>
      <c r="I139" s="166" t="s">
        <v>110</v>
      </c>
      <c r="J139" s="167">
        <f>P129</f>
        <v>0</v>
      </c>
      <c r="K139" s="164"/>
      <c r="M139" s="164"/>
      <c r="N139" s="164"/>
      <c r="O139" s="164"/>
      <c r="P139" s="164"/>
      <c r="Q139" s="164"/>
      <c r="R139" s="164"/>
      <c r="S139" s="164"/>
      <c r="T139" s="164"/>
      <c r="U139" s="164"/>
      <c r="V139" s="164"/>
      <c r="W139" s="164"/>
      <c r="X139" s="164"/>
      <c r="Y139" s="164"/>
      <c r="Z139" s="164"/>
      <c r="AA139" s="164"/>
      <c r="AB139" s="164"/>
      <c r="AC139" s="164"/>
      <c r="AD139" s="164"/>
      <c r="AE139" s="164"/>
      <c r="AF139" s="164"/>
      <c r="AG139" s="164"/>
      <c r="AH139" s="164"/>
      <c r="AI139" s="164"/>
      <c r="AJ139" s="164"/>
      <c r="AK139" s="164"/>
      <c r="AL139" s="164"/>
    </row>
    <row r="140" spans="1:38" ht="14.65" thickBot="1" x14ac:dyDescent="0.5">
      <c r="A140" s="168" t="s">
        <v>111</v>
      </c>
      <c r="B140" s="169"/>
      <c r="C140" s="169"/>
      <c r="D140" s="169"/>
      <c r="E140" s="169"/>
      <c r="F140" s="169"/>
      <c r="G140" s="169"/>
      <c r="H140" s="169"/>
      <c r="I140" s="170" t="s">
        <v>112</v>
      </c>
      <c r="J140" s="171">
        <f>Q129</f>
        <v>0.72308701355535332</v>
      </c>
      <c r="K140" s="164"/>
      <c r="M140" s="164"/>
      <c r="N140" s="164"/>
      <c r="O140" s="164"/>
      <c r="P140" s="164"/>
      <c r="Q140" s="164"/>
      <c r="R140" s="164"/>
      <c r="S140" s="164"/>
      <c r="T140" s="164"/>
      <c r="U140" s="164"/>
      <c r="V140" s="164"/>
      <c r="W140" s="164"/>
      <c r="X140" s="164"/>
      <c r="Y140" s="164"/>
      <c r="Z140" s="164"/>
      <c r="AA140" s="164"/>
      <c r="AB140" s="164"/>
      <c r="AC140" s="164"/>
      <c r="AD140" s="164"/>
      <c r="AE140" s="164"/>
      <c r="AF140" s="164"/>
      <c r="AG140" s="164"/>
      <c r="AH140" s="164"/>
      <c r="AI140" s="164"/>
      <c r="AJ140" s="164"/>
      <c r="AK140" s="164"/>
      <c r="AL140" s="164"/>
    </row>
    <row r="141" spans="1:38" x14ac:dyDescent="0.45">
      <c r="A141" s="172" t="s">
        <v>22</v>
      </c>
      <c r="B141" s="173"/>
      <c r="C141" s="173"/>
      <c r="D141" s="173"/>
      <c r="E141" s="173"/>
      <c r="F141" s="173"/>
      <c r="G141" s="173"/>
      <c r="H141" s="173"/>
      <c r="I141" s="173"/>
      <c r="J141" s="174">
        <f>SUM(J137:J140)</f>
        <v>0.95970069248731638</v>
      </c>
      <c r="K141" s="164"/>
      <c r="M141" s="164"/>
      <c r="N141" s="164"/>
      <c r="O141" s="164"/>
      <c r="P141" s="164"/>
      <c r="Q141" s="164"/>
      <c r="R141" s="164"/>
      <c r="S141" s="164"/>
      <c r="T141" s="164"/>
      <c r="U141" s="164"/>
      <c r="V141" s="164"/>
      <c r="W141" s="164"/>
      <c r="X141" s="164"/>
      <c r="Y141" s="164"/>
      <c r="Z141" s="164"/>
      <c r="AA141" s="164"/>
      <c r="AB141" s="164"/>
      <c r="AC141" s="164"/>
      <c r="AD141" s="164"/>
      <c r="AE141" s="164"/>
      <c r="AF141" s="164"/>
      <c r="AG141" s="164"/>
      <c r="AH141" s="164"/>
      <c r="AI141" s="164"/>
      <c r="AJ141" s="164"/>
      <c r="AK141" s="164"/>
      <c r="AL141" s="164"/>
    </row>
    <row r="142" spans="1:38" x14ac:dyDescent="0.45">
      <c r="K142" s="164"/>
    </row>
    <row r="143" spans="1:38" ht="18" x14ac:dyDescent="0.55000000000000004">
      <c r="A143" s="790" t="s">
        <v>140</v>
      </c>
      <c r="B143" s="791"/>
      <c r="C143" s="791"/>
      <c r="D143" s="791"/>
      <c r="E143" s="791"/>
      <c r="F143" s="791"/>
      <c r="G143" s="791"/>
      <c r="H143" s="791"/>
      <c r="I143" s="791"/>
      <c r="J143" s="792"/>
      <c r="K143" s="164"/>
    </row>
    <row r="144" spans="1:38" x14ac:dyDescent="0.45">
      <c r="A144" s="36" t="s">
        <v>24</v>
      </c>
      <c r="B144" s="37"/>
      <c r="C144" s="37"/>
      <c r="D144" s="37"/>
      <c r="E144" s="37"/>
      <c r="F144" s="37"/>
      <c r="G144" s="37"/>
      <c r="H144" s="37"/>
      <c r="I144" s="37"/>
      <c r="J144" s="38"/>
      <c r="K144" s="164"/>
      <c r="M144" s="164"/>
      <c r="N144" s="164"/>
      <c r="O144" s="164"/>
      <c r="P144" s="164"/>
      <c r="Q144" s="164"/>
      <c r="R144" s="164"/>
      <c r="S144" s="164"/>
      <c r="T144" s="164"/>
      <c r="U144" s="164"/>
      <c r="V144" s="164"/>
      <c r="W144" s="164"/>
      <c r="X144" s="164"/>
      <c r="Y144" s="164"/>
      <c r="Z144" s="164"/>
      <c r="AA144" s="164"/>
      <c r="AB144" s="164"/>
      <c r="AC144" s="164"/>
      <c r="AD144" s="164"/>
      <c r="AE144" s="164"/>
      <c r="AF144" s="164"/>
      <c r="AG144" s="164"/>
      <c r="AH144" s="164"/>
      <c r="AI144" s="164"/>
      <c r="AJ144" s="164"/>
      <c r="AK144" s="164"/>
      <c r="AL144" s="164"/>
    </row>
    <row r="145" spans="1:38" ht="16.5" x14ac:dyDescent="0.5">
      <c r="A145" s="39" t="s">
        <v>25</v>
      </c>
      <c r="B145" s="40"/>
      <c r="C145" s="40"/>
      <c r="D145" s="232">
        <v>39</v>
      </c>
      <c r="E145" s="41" t="s">
        <v>26</v>
      </c>
      <c r="F145" s="175" t="s">
        <v>113</v>
      </c>
      <c r="G145" s="40"/>
      <c r="H145" s="40"/>
      <c r="I145" s="230">
        <v>10</v>
      </c>
      <c r="J145" s="41" t="s">
        <v>256</v>
      </c>
      <c r="K145" s="164"/>
      <c r="M145" s="164"/>
      <c r="N145" s="164"/>
      <c r="O145" s="164"/>
      <c r="P145" s="164"/>
      <c r="Q145" s="164"/>
      <c r="R145" s="164"/>
      <c r="S145" s="164"/>
      <c r="T145" s="164"/>
      <c r="U145" s="164"/>
      <c r="V145" s="164"/>
      <c r="W145" s="164"/>
      <c r="X145" s="164"/>
      <c r="Y145" s="164"/>
      <c r="Z145" s="164"/>
      <c r="AA145" s="164"/>
      <c r="AB145" s="164"/>
      <c r="AC145" s="164"/>
      <c r="AD145" s="164"/>
      <c r="AE145" s="164"/>
      <c r="AF145" s="164"/>
      <c r="AG145" s="164"/>
      <c r="AH145" s="164"/>
      <c r="AI145" s="164"/>
      <c r="AJ145" s="164"/>
      <c r="AK145" s="164"/>
      <c r="AL145" s="164"/>
    </row>
    <row r="146" spans="1:38" ht="16.5" x14ac:dyDescent="0.5">
      <c r="A146" s="42" t="s">
        <v>155</v>
      </c>
      <c r="B146" s="43"/>
      <c r="C146" s="43"/>
      <c r="D146" s="233">
        <v>40</v>
      </c>
      <c r="E146" s="44" t="s">
        <v>26</v>
      </c>
      <c r="F146" s="176" t="s">
        <v>114</v>
      </c>
      <c r="G146" s="43"/>
      <c r="H146" s="43"/>
      <c r="I146" s="231">
        <v>12</v>
      </c>
      <c r="J146" s="44" t="s">
        <v>257</v>
      </c>
      <c r="K146" s="164"/>
      <c r="M146" s="164"/>
      <c r="N146" s="164"/>
      <c r="O146" s="164"/>
      <c r="P146" s="164"/>
      <c r="Q146" s="164"/>
      <c r="R146" s="164"/>
      <c r="S146" s="164"/>
      <c r="T146" s="164"/>
      <c r="U146" s="164"/>
      <c r="V146" s="164"/>
      <c r="W146" s="164"/>
      <c r="X146" s="164"/>
      <c r="Y146" s="164"/>
      <c r="Z146" s="164"/>
      <c r="AA146" s="164"/>
      <c r="AB146" s="164"/>
      <c r="AC146" s="164"/>
      <c r="AD146" s="164"/>
      <c r="AE146" s="164"/>
      <c r="AF146" s="164"/>
      <c r="AG146" s="164"/>
      <c r="AH146" s="164"/>
      <c r="AI146" s="164"/>
      <c r="AJ146" s="164"/>
      <c r="AK146" s="164"/>
      <c r="AL146" s="164"/>
    </row>
    <row r="147" spans="1:38" x14ac:dyDescent="0.45">
      <c r="A147" s="42" t="s">
        <v>29</v>
      </c>
      <c r="B147" s="43"/>
      <c r="C147" s="43"/>
      <c r="D147" s="46">
        <f>D145/D146</f>
        <v>0.97499999999999998</v>
      </c>
      <c r="E147" s="44"/>
      <c r="F147" s="42" t="s">
        <v>30</v>
      </c>
      <c r="G147" s="43"/>
      <c r="H147" s="43"/>
      <c r="I147" s="46">
        <f>I145/I146</f>
        <v>0.83333333333333337</v>
      </c>
      <c r="J147" s="44"/>
      <c r="K147" s="164"/>
      <c r="M147" s="164"/>
      <c r="N147" s="164"/>
      <c r="O147" s="164"/>
      <c r="P147" s="164"/>
      <c r="Q147" s="164"/>
      <c r="R147" s="164"/>
      <c r="S147" s="164"/>
      <c r="T147" s="164"/>
      <c r="U147" s="164"/>
      <c r="V147" s="164"/>
      <c r="W147" s="164"/>
      <c r="X147" s="164"/>
      <c r="Y147" s="164"/>
      <c r="Z147" s="164"/>
      <c r="AA147" s="164"/>
      <c r="AB147" s="164"/>
      <c r="AC147" s="164"/>
      <c r="AD147" s="164"/>
      <c r="AE147" s="164"/>
      <c r="AF147" s="164"/>
      <c r="AG147" s="164"/>
      <c r="AH147" s="164"/>
      <c r="AI147" s="164"/>
      <c r="AJ147" s="164"/>
      <c r="AK147" s="164"/>
      <c r="AL147" s="164"/>
    </row>
    <row r="148" spans="1:38" x14ac:dyDescent="0.45">
      <c r="K148" s="164"/>
    </row>
    <row r="149" spans="1:38" x14ac:dyDescent="0.45">
      <c r="A149" s="653"/>
      <c r="B149" s="654"/>
      <c r="C149" s="655"/>
      <c r="D149" s="47" t="s">
        <v>31</v>
      </c>
      <c r="E149" s="47" t="s">
        <v>32</v>
      </c>
      <c r="F149" s="47" t="s">
        <v>33</v>
      </c>
      <c r="G149" s="47" t="s">
        <v>34</v>
      </c>
      <c r="H149" s="48" t="s">
        <v>22</v>
      </c>
      <c r="K149" s="164"/>
      <c r="M149" s="164"/>
      <c r="N149" s="164"/>
      <c r="O149" s="164"/>
      <c r="P149" s="164"/>
      <c r="Q149" s="164"/>
      <c r="R149" s="164"/>
      <c r="S149" s="164"/>
      <c r="T149" s="164"/>
      <c r="U149" s="164"/>
      <c r="V149" s="164"/>
      <c r="W149" s="164"/>
      <c r="X149" s="164"/>
      <c r="Y149" s="164"/>
      <c r="Z149" s="164"/>
      <c r="AA149" s="164"/>
      <c r="AB149" s="164"/>
      <c r="AC149" s="164"/>
      <c r="AD149" s="164"/>
      <c r="AE149" s="164"/>
      <c r="AF149" s="164"/>
      <c r="AG149" s="164"/>
      <c r="AH149" s="164"/>
      <c r="AI149" s="164"/>
      <c r="AJ149" s="164"/>
      <c r="AK149" s="164"/>
      <c r="AL149" s="164"/>
    </row>
    <row r="150" spans="1:38" x14ac:dyDescent="0.45">
      <c r="A150" s="633" t="s">
        <v>35</v>
      </c>
      <c r="B150" s="634"/>
      <c r="C150" s="635"/>
      <c r="D150" s="49">
        <f>J137</f>
        <v>0.23661367893196303</v>
      </c>
      <c r="E150" s="49">
        <f>J138</f>
        <v>0</v>
      </c>
      <c r="F150" s="49">
        <f>J139</f>
        <v>0</v>
      </c>
      <c r="G150" s="49">
        <f>J140</f>
        <v>0.72308701355535332</v>
      </c>
      <c r="H150" s="50">
        <f>SUM(D150:G150)</f>
        <v>0.95970069248731638</v>
      </c>
      <c r="K150" s="164"/>
      <c r="M150" s="164"/>
      <c r="N150" s="164"/>
      <c r="O150" s="164"/>
      <c r="P150" s="164"/>
      <c r="Q150" s="164"/>
      <c r="R150" s="164"/>
      <c r="S150" s="164"/>
      <c r="T150" s="164"/>
      <c r="U150" s="164"/>
      <c r="V150" s="164"/>
      <c r="W150" s="164"/>
      <c r="X150" s="164"/>
      <c r="Y150" s="164"/>
      <c r="Z150" s="164"/>
      <c r="AA150" s="164"/>
      <c r="AB150" s="164"/>
      <c r="AC150" s="164"/>
      <c r="AD150" s="164"/>
      <c r="AE150" s="164"/>
      <c r="AF150" s="164"/>
      <c r="AG150" s="164"/>
      <c r="AH150" s="164"/>
      <c r="AI150" s="164"/>
      <c r="AJ150" s="164"/>
      <c r="AK150" s="164"/>
      <c r="AL150" s="164"/>
    </row>
    <row r="151" spans="1:38" x14ac:dyDescent="0.45">
      <c r="A151" s="694" t="s">
        <v>36</v>
      </c>
      <c r="B151" s="695"/>
      <c r="C151" s="696"/>
      <c r="D151" s="51"/>
      <c r="E151" s="52">
        <f>D147</f>
        <v>0.97499999999999998</v>
      </c>
      <c r="F151" s="51"/>
      <c r="G151" s="52">
        <f>D147</f>
        <v>0.97499999999999998</v>
      </c>
      <c r="H151" s="51"/>
      <c r="K151" s="164"/>
      <c r="M151" s="164"/>
      <c r="N151" s="164"/>
      <c r="O151" s="164"/>
      <c r="P151" s="164"/>
      <c r="Q151" s="164"/>
      <c r="R151" s="164"/>
      <c r="S151" s="164"/>
      <c r="T151" s="164"/>
      <c r="U151" s="164"/>
      <c r="V151" s="164"/>
      <c r="W151" s="164"/>
      <c r="X151" s="164"/>
      <c r="Y151" s="164"/>
      <c r="Z151" s="164"/>
      <c r="AA151" s="164"/>
      <c r="AB151" s="164"/>
      <c r="AC151" s="164"/>
      <c r="AD151" s="164"/>
      <c r="AE151" s="164"/>
      <c r="AF151" s="164"/>
      <c r="AG151" s="164"/>
      <c r="AH151" s="164"/>
      <c r="AI151" s="164"/>
      <c r="AJ151" s="164"/>
      <c r="AK151" s="164"/>
      <c r="AL151" s="164"/>
    </row>
    <row r="152" spans="1:38" ht="14.65" thickBot="1" x14ac:dyDescent="0.5">
      <c r="A152" s="697" t="s">
        <v>37</v>
      </c>
      <c r="B152" s="698"/>
      <c r="C152" s="699"/>
      <c r="D152" s="53"/>
      <c r="E152" s="53"/>
      <c r="F152" s="54">
        <f>I147</f>
        <v>0.83333333333333337</v>
      </c>
      <c r="G152" s="54">
        <f>I147</f>
        <v>0.83333333333333337</v>
      </c>
      <c r="H152" s="53"/>
      <c r="K152" s="164"/>
    </row>
    <row r="153" spans="1:38" x14ac:dyDescent="0.45">
      <c r="A153" s="700" t="s">
        <v>38</v>
      </c>
      <c r="B153" s="701"/>
      <c r="C153" s="702"/>
      <c r="D153" s="55">
        <f>D150</f>
        <v>0.23661367893196303</v>
      </c>
      <c r="E153" s="55">
        <f>E150*E151</f>
        <v>0</v>
      </c>
      <c r="F153" s="55">
        <f>F150*F152</f>
        <v>0</v>
      </c>
      <c r="G153" s="55">
        <f>G150*G151*G152</f>
        <v>0.5875081985137246</v>
      </c>
      <c r="H153" s="56">
        <f>SUM(D153:G153)</f>
        <v>0.82412187744568766</v>
      </c>
      <c r="K153" s="164"/>
    </row>
    <row r="154" spans="1:38" x14ac:dyDescent="0.45">
      <c r="A154" s="57" t="s">
        <v>39</v>
      </c>
      <c r="B154" s="58"/>
      <c r="C154" s="58"/>
      <c r="D154" s="59"/>
      <c r="E154" s="60"/>
      <c r="F154" s="59"/>
      <c r="G154" s="59"/>
      <c r="H154" s="61">
        <f>SUM(H153:H153)</f>
        <v>0.82412187744568766</v>
      </c>
      <c r="K154" s="164"/>
    </row>
    <row r="155" spans="1:38" x14ac:dyDescent="0.45">
      <c r="A155" s="708"/>
      <c r="B155" s="708"/>
      <c r="C155" s="708"/>
      <c r="D155" s="708"/>
      <c r="E155" s="708"/>
      <c r="F155" s="708"/>
      <c r="G155" s="708"/>
      <c r="H155" s="708"/>
      <c r="K155" s="164"/>
    </row>
    <row r="156" spans="1:38" x14ac:dyDescent="0.45">
      <c r="A156" s="673" t="s">
        <v>203</v>
      </c>
      <c r="B156" s="674"/>
      <c r="C156" s="674"/>
      <c r="D156" s="674"/>
      <c r="E156" s="674"/>
      <c r="F156" s="674"/>
      <c r="G156" s="674"/>
      <c r="H156" s="674"/>
      <c r="I156" s="675"/>
      <c r="K156" s="164"/>
    </row>
    <row r="157" spans="1:38" x14ac:dyDescent="0.45">
      <c r="A157" s="676"/>
      <c r="B157" s="677"/>
      <c r="C157" s="677"/>
      <c r="D157" s="677"/>
      <c r="E157" s="677"/>
      <c r="F157" s="677"/>
      <c r="G157" s="677"/>
      <c r="H157" s="677"/>
      <c r="I157" s="678"/>
      <c r="K157" s="164"/>
    </row>
    <row r="158" spans="1:38" x14ac:dyDescent="0.45">
      <c r="A158" s="676"/>
      <c r="B158" s="677"/>
      <c r="C158" s="677"/>
      <c r="D158" s="677"/>
      <c r="E158" s="677"/>
      <c r="F158" s="677"/>
      <c r="G158" s="677"/>
      <c r="H158" s="677"/>
      <c r="I158" s="678"/>
      <c r="K158" s="164"/>
    </row>
    <row r="159" spans="1:38" x14ac:dyDescent="0.45">
      <c r="A159" s="676"/>
      <c r="B159" s="677"/>
      <c r="C159" s="677"/>
      <c r="D159" s="677"/>
      <c r="E159" s="677"/>
      <c r="F159" s="677"/>
      <c r="G159" s="677"/>
      <c r="H159" s="677"/>
      <c r="I159" s="678"/>
      <c r="K159" s="164"/>
    </row>
    <row r="160" spans="1:38" x14ac:dyDescent="0.45">
      <c r="A160" s="676"/>
      <c r="B160" s="677"/>
      <c r="C160" s="677"/>
      <c r="D160" s="677"/>
      <c r="E160" s="677"/>
      <c r="F160" s="677"/>
      <c r="G160" s="677"/>
      <c r="H160" s="677"/>
      <c r="I160" s="678"/>
      <c r="K160" s="164"/>
    </row>
    <row r="161" spans="1:11" x14ac:dyDescent="0.45">
      <c r="A161" s="676"/>
      <c r="B161" s="677"/>
      <c r="C161" s="677"/>
      <c r="D161" s="677"/>
      <c r="E161" s="677"/>
      <c r="F161" s="677"/>
      <c r="G161" s="677"/>
      <c r="H161" s="677"/>
      <c r="I161" s="678"/>
      <c r="K161" s="164"/>
    </row>
    <row r="162" spans="1:11" x14ac:dyDescent="0.45">
      <c r="A162" s="676"/>
      <c r="B162" s="677"/>
      <c r="C162" s="677"/>
      <c r="D162" s="677"/>
      <c r="E162" s="677"/>
      <c r="F162" s="677"/>
      <c r="G162" s="677"/>
      <c r="H162" s="677"/>
      <c r="I162" s="678"/>
      <c r="K162" s="164"/>
    </row>
    <row r="163" spans="1:11" x14ac:dyDescent="0.45">
      <c r="A163" s="676"/>
      <c r="B163" s="677"/>
      <c r="C163" s="677"/>
      <c r="D163" s="677"/>
      <c r="E163" s="677"/>
      <c r="F163" s="677"/>
      <c r="G163" s="677"/>
      <c r="H163" s="677"/>
      <c r="I163" s="678"/>
      <c r="K163" s="164"/>
    </row>
    <row r="164" spans="1:11" ht="18" x14ac:dyDescent="0.55000000000000004">
      <c r="A164" s="533" t="s">
        <v>202</v>
      </c>
      <c r="B164" s="714"/>
      <c r="C164" s="714"/>
      <c r="D164" s="714"/>
      <c r="E164" s="714"/>
      <c r="F164" s="714"/>
      <c r="G164" s="714"/>
      <c r="H164" s="714"/>
      <c r="I164" s="715"/>
      <c r="K164" s="164"/>
    </row>
    <row r="165" spans="1:11" x14ac:dyDescent="0.45">
      <c r="K165" s="164"/>
    </row>
    <row r="166" spans="1:11" x14ac:dyDescent="0.45">
      <c r="A166" s="1"/>
      <c r="B166" s="1"/>
      <c r="C166" s="1"/>
      <c r="D166" s="1"/>
      <c r="E166" s="1"/>
      <c r="F166" s="1"/>
      <c r="G166" s="1"/>
      <c r="H166" s="1"/>
      <c r="I166" s="1"/>
      <c r="J166" s="1"/>
      <c r="K166" s="164"/>
    </row>
    <row r="167" spans="1:11" x14ac:dyDescent="0.45">
      <c r="K167" s="164"/>
    </row>
    <row r="168" spans="1:11" x14ac:dyDescent="0.45">
      <c r="A168" s="40"/>
      <c r="B168" s="40"/>
      <c r="C168" s="40"/>
      <c r="D168" s="40"/>
      <c r="E168" s="40"/>
      <c r="F168" s="509" t="s">
        <v>282</v>
      </c>
      <c r="G168" s="509"/>
      <c r="H168" s="509"/>
      <c r="I168" s="509"/>
      <c r="J168" s="510"/>
      <c r="K168" s="164"/>
    </row>
    <row r="169" spans="1:11" x14ac:dyDescent="0.45">
      <c r="F169" s="511"/>
      <c r="G169" s="511"/>
      <c r="H169" s="511"/>
      <c r="I169" s="511"/>
      <c r="J169" s="512"/>
      <c r="K169" s="164"/>
    </row>
    <row r="170" spans="1:11" x14ac:dyDescent="0.45">
      <c r="F170" s="511"/>
      <c r="G170" s="511"/>
      <c r="H170" s="511"/>
      <c r="I170" s="511"/>
      <c r="J170" s="512"/>
      <c r="K170" s="164"/>
    </row>
    <row r="171" spans="1:11" x14ac:dyDescent="0.45">
      <c r="J171" s="197"/>
      <c r="K171" s="164"/>
    </row>
    <row r="172" spans="1:11" x14ac:dyDescent="0.45">
      <c r="F172" s="511" t="s">
        <v>283</v>
      </c>
      <c r="G172" s="511"/>
      <c r="H172" s="511"/>
      <c r="I172" s="511"/>
      <c r="J172" s="512"/>
      <c r="K172" s="164"/>
    </row>
    <row r="173" spans="1:11" x14ac:dyDescent="0.45">
      <c r="F173" s="511"/>
      <c r="G173" s="511"/>
      <c r="H173" s="511"/>
      <c r="I173" s="511"/>
      <c r="J173" s="512"/>
      <c r="K173" s="164"/>
    </row>
    <row r="174" spans="1:11" x14ac:dyDescent="0.45">
      <c r="F174" s="511"/>
      <c r="G174" s="511"/>
      <c r="H174" s="511"/>
      <c r="I174" s="511"/>
      <c r="J174" s="512"/>
      <c r="K174" s="164"/>
    </row>
    <row r="175" spans="1:11" x14ac:dyDescent="0.45">
      <c r="J175" s="197"/>
      <c r="K175" s="164"/>
    </row>
    <row r="176" spans="1:11" x14ac:dyDescent="0.45">
      <c r="F176" s="511" t="s">
        <v>284</v>
      </c>
      <c r="G176" s="511"/>
      <c r="H176" s="511"/>
      <c r="I176" s="511"/>
      <c r="J176" s="512"/>
      <c r="K176" s="164"/>
    </row>
    <row r="177" spans="1:11" x14ac:dyDescent="0.45">
      <c r="F177" s="511"/>
      <c r="G177" s="511"/>
      <c r="H177" s="511"/>
      <c r="I177" s="511"/>
      <c r="J177" s="512"/>
      <c r="K177" s="164"/>
    </row>
    <row r="178" spans="1:11" x14ac:dyDescent="0.45">
      <c r="F178" s="511"/>
      <c r="G178" s="511"/>
      <c r="H178" s="511"/>
      <c r="I178" s="511"/>
      <c r="J178" s="512"/>
      <c r="K178" s="164"/>
    </row>
    <row r="179" spans="1:11" ht="15.75" x14ac:dyDescent="0.5">
      <c r="F179" s="513" t="s">
        <v>205</v>
      </c>
      <c r="G179" s="513"/>
      <c r="H179" s="513"/>
      <c r="I179" s="513"/>
      <c r="J179" s="514"/>
      <c r="K179" s="164"/>
    </row>
    <row r="180" spans="1:11" x14ac:dyDescent="0.45">
      <c r="F180" s="496" t="s">
        <v>200</v>
      </c>
      <c r="G180" s="496"/>
      <c r="H180" s="496"/>
      <c r="I180" s="496"/>
      <c r="J180" s="497"/>
      <c r="K180" s="164"/>
    </row>
    <row r="181" spans="1:11" x14ac:dyDescent="0.45">
      <c r="A181" s="43"/>
      <c r="B181" s="43"/>
      <c r="C181" s="43"/>
      <c r="D181" s="43"/>
      <c r="E181" s="43"/>
      <c r="F181" s="498"/>
      <c r="G181" s="498"/>
      <c r="H181" s="498"/>
      <c r="I181" s="498"/>
      <c r="J181" s="499"/>
      <c r="K181" s="164"/>
    </row>
    <row r="182" spans="1:11" x14ac:dyDescent="0.45">
      <c r="K182" s="164"/>
    </row>
    <row r="183" spans="1:11" x14ac:dyDescent="0.45">
      <c r="K183" s="164"/>
    </row>
    <row r="184" spans="1:11" x14ac:dyDescent="0.45">
      <c r="K184" s="164"/>
    </row>
    <row r="185" spans="1:11" x14ac:dyDescent="0.45">
      <c r="K185" s="164"/>
    </row>
    <row r="186" spans="1:11" x14ac:dyDescent="0.45">
      <c r="K186" s="164"/>
    </row>
    <row r="187" spans="1:11" x14ac:dyDescent="0.45">
      <c r="K187" s="164"/>
    </row>
    <row r="188" spans="1:11" x14ac:dyDescent="0.45">
      <c r="K188" s="164"/>
    </row>
    <row r="189" spans="1:11" x14ac:dyDescent="0.45">
      <c r="K189" s="164"/>
    </row>
    <row r="190" spans="1:11" x14ac:dyDescent="0.45">
      <c r="K190" s="164"/>
    </row>
    <row r="191" spans="1:11" x14ac:dyDescent="0.45">
      <c r="K191" s="164"/>
    </row>
    <row r="192" spans="1:11" x14ac:dyDescent="0.45">
      <c r="K192" s="164"/>
    </row>
    <row r="193" spans="11:13" x14ac:dyDescent="0.45">
      <c r="K193" s="164"/>
    </row>
    <row r="194" spans="11:13" x14ac:dyDescent="0.45">
      <c r="M194" s="164"/>
    </row>
    <row r="195" spans="11:13" x14ac:dyDescent="0.45">
      <c r="M195" s="164"/>
    </row>
    <row r="196" spans="11:13" x14ac:dyDescent="0.45">
      <c r="M196" s="164"/>
    </row>
    <row r="197" spans="11:13" x14ac:dyDescent="0.45">
      <c r="M197" s="164"/>
    </row>
    <row r="198" spans="11:13" x14ac:dyDescent="0.45">
      <c r="M198" s="164"/>
    </row>
    <row r="199" spans="11:13" x14ac:dyDescent="0.45">
      <c r="M199" s="164"/>
    </row>
    <row r="200" spans="11:13" x14ac:dyDescent="0.45">
      <c r="M200" s="164"/>
    </row>
    <row r="201" spans="11:13" x14ac:dyDescent="0.45">
      <c r="M201" s="164"/>
    </row>
    <row r="202" spans="11:13" x14ac:dyDescent="0.45">
      <c r="M202" s="164"/>
    </row>
    <row r="203" spans="11:13" x14ac:dyDescent="0.45">
      <c r="M203" s="164"/>
    </row>
    <row r="204" spans="11:13" x14ac:dyDescent="0.45">
      <c r="M204" s="164"/>
    </row>
    <row r="205" spans="11:13" x14ac:dyDescent="0.45">
      <c r="M205" s="164"/>
    </row>
    <row r="206" spans="11:13" x14ac:dyDescent="0.45">
      <c r="M206" s="164"/>
    </row>
    <row r="207" spans="11:13" x14ac:dyDescent="0.45">
      <c r="M207" s="164"/>
    </row>
    <row r="208" spans="11:13" x14ac:dyDescent="0.45">
      <c r="M208" s="164"/>
    </row>
    <row r="209" spans="11:12" x14ac:dyDescent="0.45">
      <c r="L209" s="164"/>
    </row>
    <row r="210" spans="11:12" x14ac:dyDescent="0.45">
      <c r="K210" s="164"/>
    </row>
    <row r="211" spans="11:12" x14ac:dyDescent="0.45">
      <c r="K211" s="164"/>
    </row>
    <row r="212" spans="11:12" x14ac:dyDescent="0.45">
      <c r="K212" s="164"/>
    </row>
    <row r="213" spans="11:12" x14ac:dyDescent="0.45">
      <c r="K213" s="164"/>
    </row>
    <row r="214" spans="11:12" x14ac:dyDescent="0.45">
      <c r="K214" s="164"/>
    </row>
    <row r="215" spans="11:12" x14ac:dyDescent="0.45">
      <c r="K215" s="164"/>
    </row>
    <row r="216" spans="11:12" x14ac:dyDescent="0.45">
      <c r="K216" s="164"/>
    </row>
    <row r="217" spans="11:12" x14ac:dyDescent="0.45">
      <c r="K217" s="164"/>
    </row>
    <row r="218" spans="11:12" x14ac:dyDescent="0.45">
      <c r="K218" s="164"/>
    </row>
    <row r="219" spans="11:12" x14ac:dyDescent="0.45">
      <c r="K219" s="164"/>
    </row>
    <row r="220" spans="11:12" x14ac:dyDescent="0.45">
      <c r="K220" s="164"/>
    </row>
    <row r="221" spans="11:12" x14ac:dyDescent="0.45">
      <c r="K221" s="164"/>
    </row>
    <row r="222" spans="11:12" x14ac:dyDescent="0.45">
      <c r="K222" s="164"/>
    </row>
    <row r="223" spans="11:12" x14ac:dyDescent="0.45">
      <c r="K223" s="164"/>
    </row>
    <row r="224" spans="11:12" x14ac:dyDescent="0.45">
      <c r="K224" s="164"/>
    </row>
    <row r="225" spans="11:11" x14ac:dyDescent="0.45">
      <c r="K225" s="164"/>
    </row>
    <row r="226" spans="11:11" x14ac:dyDescent="0.45">
      <c r="K226" s="164"/>
    </row>
    <row r="227" spans="11:11" x14ac:dyDescent="0.45">
      <c r="K227" s="164"/>
    </row>
    <row r="228" spans="11:11" x14ac:dyDescent="0.45">
      <c r="K228" s="164"/>
    </row>
    <row r="229" spans="11:11" x14ac:dyDescent="0.45">
      <c r="K229" s="164"/>
    </row>
    <row r="230" spans="11:11" x14ac:dyDescent="0.45">
      <c r="K230" s="164"/>
    </row>
    <row r="231" spans="11:11" x14ac:dyDescent="0.45">
      <c r="K231" s="164"/>
    </row>
    <row r="232" spans="11:11" x14ac:dyDescent="0.45">
      <c r="K232" s="164"/>
    </row>
    <row r="233" spans="11:11" x14ac:dyDescent="0.45">
      <c r="K233" s="164"/>
    </row>
    <row r="234" spans="11:11" x14ac:dyDescent="0.45">
      <c r="K234" s="164"/>
    </row>
    <row r="235" spans="11:11" x14ac:dyDescent="0.45">
      <c r="K235" s="164"/>
    </row>
    <row r="236" spans="11:11" x14ac:dyDescent="0.45">
      <c r="K236" s="164"/>
    </row>
    <row r="237" spans="11:11" x14ac:dyDescent="0.45">
      <c r="K237" s="164"/>
    </row>
    <row r="238" spans="11:11" x14ac:dyDescent="0.45">
      <c r="K238" s="164"/>
    </row>
    <row r="239" spans="11:11" x14ac:dyDescent="0.45">
      <c r="K239" s="164"/>
    </row>
    <row r="240" spans="11:11" x14ac:dyDescent="0.45">
      <c r="K240" s="164"/>
    </row>
    <row r="241" spans="11:11" x14ac:dyDescent="0.45">
      <c r="K241" s="164"/>
    </row>
    <row r="242" spans="11:11" x14ac:dyDescent="0.45">
      <c r="K242" s="164"/>
    </row>
    <row r="243" spans="11:11" x14ac:dyDescent="0.45">
      <c r="K243" s="164"/>
    </row>
    <row r="244" spans="11:11" x14ac:dyDescent="0.45">
      <c r="K244" s="164"/>
    </row>
    <row r="245" spans="11:11" x14ac:dyDescent="0.45">
      <c r="K245" s="164"/>
    </row>
    <row r="246" spans="11:11" x14ac:dyDescent="0.45">
      <c r="K246" s="164"/>
    </row>
    <row r="247" spans="11:11" x14ac:dyDescent="0.45">
      <c r="K247" s="164"/>
    </row>
    <row r="248" spans="11:11" x14ac:dyDescent="0.45">
      <c r="K248" s="164"/>
    </row>
    <row r="249" spans="11:11" x14ac:dyDescent="0.45">
      <c r="K249" s="164"/>
    </row>
    <row r="250" spans="11:11" x14ac:dyDescent="0.45">
      <c r="K250" s="164"/>
    </row>
    <row r="251" spans="11:11" x14ac:dyDescent="0.45">
      <c r="K251" s="164"/>
    </row>
    <row r="252" spans="11:11" x14ac:dyDescent="0.45">
      <c r="K252" s="164"/>
    </row>
    <row r="253" spans="11:11" x14ac:dyDescent="0.45">
      <c r="K253" s="164"/>
    </row>
    <row r="254" spans="11:11" x14ac:dyDescent="0.45">
      <c r="K254" s="164"/>
    </row>
    <row r="255" spans="11:11" x14ac:dyDescent="0.45">
      <c r="K255" s="164"/>
    </row>
    <row r="256" spans="11:11" x14ac:dyDescent="0.45">
      <c r="K256" s="164"/>
    </row>
    <row r="257" spans="11:11" x14ac:dyDescent="0.45">
      <c r="K257" s="164"/>
    </row>
    <row r="258" spans="11:11" x14ac:dyDescent="0.45">
      <c r="K258" s="164"/>
    </row>
    <row r="259" spans="11:11" x14ac:dyDescent="0.45">
      <c r="K259" s="164"/>
    </row>
    <row r="260" spans="11:11" x14ac:dyDescent="0.45">
      <c r="K260" s="164"/>
    </row>
    <row r="261" spans="11:11" x14ac:dyDescent="0.45">
      <c r="K261" s="164"/>
    </row>
    <row r="262" spans="11:11" x14ac:dyDescent="0.45">
      <c r="K262" s="164"/>
    </row>
    <row r="263" spans="11:11" x14ac:dyDescent="0.45">
      <c r="K263" s="164"/>
    </row>
    <row r="264" spans="11:11" x14ac:dyDescent="0.45">
      <c r="K264" s="164"/>
    </row>
    <row r="265" spans="11:11" x14ac:dyDescent="0.45">
      <c r="K265" s="164"/>
    </row>
    <row r="266" spans="11:11" x14ac:dyDescent="0.45">
      <c r="K266" s="164"/>
    </row>
    <row r="267" spans="11:11" x14ac:dyDescent="0.45">
      <c r="K267" s="164"/>
    </row>
    <row r="268" spans="11:11" x14ac:dyDescent="0.45">
      <c r="K268" s="164"/>
    </row>
    <row r="269" spans="11:11" x14ac:dyDescent="0.45">
      <c r="K269" s="164"/>
    </row>
    <row r="270" spans="11:11" x14ac:dyDescent="0.45">
      <c r="K270" s="164"/>
    </row>
    <row r="271" spans="11:11" x14ac:dyDescent="0.45">
      <c r="K271" s="164"/>
    </row>
    <row r="272" spans="11:11" x14ac:dyDescent="0.45">
      <c r="K272" s="164"/>
    </row>
  </sheetData>
  <sheetProtection sheet="1" formatColumns="0" selectLockedCells="1"/>
  <mergeCells count="70">
    <mergeCell ref="K77:K82"/>
    <mergeCell ref="H70:H71"/>
    <mergeCell ref="A76:H76"/>
    <mergeCell ref="B123:D123"/>
    <mergeCell ref="A133:J133"/>
    <mergeCell ref="A134:J134"/>
    <mergeCell ref="A155:H155"/>
    <mergeCell ref="A156:I163"/>
    <mergeCell ref="A135:H136"/>
    <mergeCell ref="I135:I136"/>
    <mergeCell ref="J135:J136"/>
    <mergeCell ref="A164:I164"/>
    <mergeCell ref="A143:J143"/>
    <mergeCell ref="A149:C149"/>
    <mergeCell ref="A150:C150"/>
    <mergeCell ref="A151:C151"/>
    <mergeCell ref="A152:C152"/>
    <mergeCell ref="A153:C153"/>
    <mergeCell ref="A47:F47"/>
    <mergeCell ref="A48:F48"/>
    <mergeCell ref="A49:F49"/>
    <mergeCell ref="A46:F46"/>
    <mergeCell ref="A9:J9"/>
    <mergeCell ref="I15:J15"/>
    <mergeCell ref="I16:J16"/>
    <mergeCell ref="A26:J28"/>
    <mergeCell ref="G15:H15"/>
    <mergeCell ref="G16:H16"/>
    <mergeCell ref="A32:J33"/>
    <mergeCell ref="A29:J31"/>
    <mergeCell ref="A18:J19"/>
    <mergeCell ref="A20:J22"/>
    <mergeCell ref="A23:J25"/>
    <mergeCell ref="A59:H59"/>
    <mergeCell ref="A56:F56"/>
    <mergeCell ref="A57:G57"/>
    <mergeCell ref="A58:G58"/>
    <mergeCell ref="C67:D67"/>
    <mergeCell ref="A1:J1"/>
    <mergeCell ref="A2:J2"/>
    <mergeCell ref="A3:J3"/>
    <mergeCell ref="A6:J6"/>
    <mergeCell ref="A45:F45"/>
    <mergeCell ref="A42:F42"/>
    <mergeCell ref="A43:F43"/>
    <mergeCell ref="A44:F44"/>
    <mergeCell ref="A37:H37"/>
    <mergeCell ref="A38:B38"/>
    <mergeCell ref="A39:F39"/>
    <mergeCell ref="A40:F40"/>
    <mergeCell ref="A41:F41"/>
    <mergeCell ref="A35:J35"/>
    <mergeCell ref="A14:J14"/>
    <mergeCell ref="A4:J5"/>
    <mergeCell ref="F180:J181"/>
    <mergeCell ref="A8:J8"/>
    <mergeCell ref="F168:J170"/>
    <mergeCell ref="F172:J174"/>
    <mergeCell ref="F176:J178"/>
    <mergeCell ref="F179:J179"/>
    <mergeCell ref="C66:D66"/>
    <mergeCell ref="H67:H68"/>
    <mergeCell ref="C68:D68"/>
    <mergeCell ref="A50:F50"/>
    <mergeCell ref="A51:F51"/>
    <mergeCell ref="A53:H53"/>
    <mergeCell ref="A54:G54"/>
    <mergeCell ref="A55:G55"/>
    <mergeCell ref="H60:H61"/>
    <mergeCell ref="H64:H65"/>
  </mergeCells>
  <conditionalFormatting sqref="A39:F49">
    <cfRule type="expression" dxfId="2" priority="4">
      <formula>$G39=$F$38</formula>
    </cfRule>
  </conditionalFormatting>
  <conditionalFormatting sqref="A50:F51">
    <cfRule type="expression" dxfId="1" priority="2">
      <formula>$A$56=0</formula>
    </cfRule>
  </conditionalFormatting>
  <conditionalFormatting sqref="A56:G56">
    <cfRule type="expression" dxfId="0" priority="1">
      <formula>$A$56=0</formula>
    </cfRule>
  </conditionalFormatting>
  <dataValidations count="10">
    <dataValidation type="decimal" errorStyle="warning" allowBlank="1" showInputMessage="1" showErrorMessage="1" error="Bitte Eingabewert prüfen!" sqref="H39:H51" xr:uid="{04D4C0D1-14B3-478A-95B6-12F0D2486511}">
      <formula1>0</formula1>
      <formula2>0.2</formula2>
    </dataValidation>
    <dataValidation type="date" operator="greaterThan" allowBlank="1" showInputMessage="1" showErrorMessage="1" sqref="A38:B38" xr:uid="{551FCB4E-4243-4FE7-8662-C58398E9FC4C}">
      <formula1>42005</formula1>
    </dataValidation>
    <dataValidation type="decimal" allowBlank="1" showInputMessage="1" showErrorMessage="1" sqref="E67" xr:uid="{E05BBE40-AABF-4FA8-B4A4-9EA9769ABC0C}">
      <formula1>0</formula1>
      <formula2>1</formula2>
    </dataValidation>
    <dataValidation type="decimal" errorStyle="warning" allowBlank="1" showInputMessage="1" showErrorMessage="1" error="Wert erscheint hoch, bzw darf NICHT größer 0 sein!" sqref="G65:G66" xr:uid="{27AE67CE-E183-4AFD-8934-5EF54C8BC737}">
      <formula1>-15</formula1>
      <formula2>0</formula2>
    </dataValidation>
    <dataValidation type="list" showInputMessage="1" showErrorMessage="1" sqref="G39:G51" xr:uid="{D10BFC79-AC60-48EC-9E88-2304F0B3D58C}">
      <formula1>$E$38:$F$38</formula1>
    </dataValidation>
    <dataValidation type="decimal" errorStyle="warning" allowBlank="1" showInputMessage="1" showErrorMessage="1" error="Wert muss negativ sein; über - 15 Tage ist unplausibel." sqref="G70:G71 G73:G74" xr:uid="{FB118286-4E56-4446-B9B7-FB9754C14D81}">
      <formula1>-15</formula1>
      <formula2>0</formula2>
    </dataValidation>
    <dataValidation type="decimal" errorStyle="warning" allowBlank="1" showInputMessage="1" showErrorMessage="1" error="Bitte Eingabe prüfen!" sqref="J128" xr:uid="{124F6930-9963-4A14-AABD-CBF71CD5F0DA}">
      <formula1>-0.05</formula1>
      <formula2>0.07</formula2>
    </dataValidation>
    <dataValidation type="decimal" errorStyle="warning" allowBlank="1" showInputMessage="1" showErrorMessage="1" error="Wert ist unplausibel!" sqref="D145:D146" xr:uid="{BB20B2D9-2468-431A-870C-C8E998BFF8A3}">
      <formula1>30</formula1>
      <formula2>50</formula2>
    </dataValidation>
    <dataValidation type="decimal" errorStyle="warning" allowBlank="1" showInputMessage="1" showErrorMessage="1" error="Wert ist unplausibel!" sqref="I145:I146" xr:uid="{4E7D5FF7-3512-46B1-9929-7AC8D419A5D5}">
      <formula1>8</formula1>
      <formula2>20</formula2>
    </dataValidation>
    <dataValidation type="whole" allowBlank="1" showInputMessage="1" showErrorMessage="1" error="KZ kann nur 0, 1, 2 oder 3 sein!" sqref="K128" xr:uid="{96FDAD46-356B-45C7-AF3C-152D25254AF3}">
      <formula1>0</formula1>
      <formula2>3</formula2>
    </dataValidation>
  </dataValidations>
  <hyperlinks>
    <hyperlink ref="A164" r:id="rId1" xr:uid="{7435E9DD-F41E-4E7E-AE6E-713ACFBAD355}"/>
    <hyperlink ref="F180" r:id="rId2" xr:uid="{6A8DA6A9-196F-4DF8-9027-CBC91085CE43}"/>
  </hyperlinks>
  <pageMargins left="0.7" right="0.7" top="0.78740157499999996" bottom="0.78740157499999996"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tabColor rgb="FFFFFF00"/>
  </sheetPr>
  <dimension ref="A1:U47"/>
  <sheetViews>
    <sheetView zoomScale="110" zoomScaleNormal="110" workbookViewId="0">
      <selection activeCell="A13" sqref="A13:G13"/>
    </sheetView>
  </sheetViews>
  <sheetFormatPr baseColWidth="10" defaultColWidth="9.06640625" defaultRowHeight="14.25" x14ac:dyDescent="0.45"/>
  <cols>
    <col min="13" max="19" width="0" hidden="1" customWidth="1"/>
  </cols>
  <sheetData>
    <row r="1" spans="1:21" ht="18" x14ac:dyDescent="0.45">
      <c r="A1" s="252" t="s">
        <v>144</v>
      </c>
      <c r="B1" s="62"/>
      <c r="C1" s="62"/>
      <c r="D1" s="62"/>
      <c r="E1" s="62"/>
    </row>
    <row r="2" spans="1:21" x14ac:dyDescent="0.45">
      <c r="A2" s="253" t="s">
        <v>143</v>
      </c>
      <c r="B2" s="485">
        <v>46006</v>
      </c>
      <c r="C2" s="486"/>
      <c r="D2" s="257"/>
      <c r="E2" s="257"/>
      <c r="F2" s="254"/>
      <c r="G2" s="254"/>
      <c r="H2" s="279" t="s">
        <v>19</v>
      </c>
      <c r="J2" s="36" t="s">
        <v>322</v>
      </c>
      <c r="K2" s="37"/>
      <c r="L2" s="37"/>
      <c r="M2" s="37"/>
      <c r="N2" s="37"/>
      <c r="O2" s="37"/>
      <c r="P2" s="37"/>
      <c r="Q2" s="37"/>
      <c r="R2" s="37"/>
      <c r="S2" s="37"/>
      <c r="T2" s="37"/>
      <c r="U2" s="480"/>
    </row>
    <row r="3" spans="1:21" x14ac:dyDescent="0.45">
      <c r="A3" s="255"/>
      <c r="B3" s="256"/>
      <c r="C3" s="256"/>
      <c r="F3" s="63"/>
      <c r="G3" s="63"/>
      <c r="H3" s="117"/>
      <c r="J3" s="476" t="s">
        <v>323</v>
      </c>
      <c r="K3" s="477"/>
      <c r="L3" s="477"/>
      <c r="M3" s="477"/>
      <c r="N3" s="477"/>
      <c r="O3" s="477"/>
      <c r="P3" s="477"/>
      <c r="Q3" s="477"/>
      <c r="R3" s="477"/>
      <c r="S3" s="477"/>
      <c r="T3" s="477"/>
      <c r="U3" s="481">
        <v>5.0000000000000001E-3</v>
      </c>
    </row>
    <row r="4" spans="1:21" x14ac:dyDescent="0.45">
      <c r="A4" s="487" t="s">
        <v>6</v>
      </c>
      <c r="B4" s="488"/>
      <c r="C4" s="488"/>
      <c r="D4" s="488"/>
      <c r="E4" s="488"/>
      <c r="F4" s="488"/>
      <c r="G4" s="488"/>
      <c r="H4" s="280">
        <v>2.9499999999999998E-2</v>
      </c>
      <c r="J4" s="478" t="s">
        <v>324</v>
      </c>
      <c r="K4" s="479"/>
      <c r="L4" s="479"/>
      <c r="M4" s="479"/>
      <c r="N4" s="479"/>
      <c r="O4" s="479"/>
      <c r="P4" s="479"/>
      <c r="Q4" s="479"/>
      <c r="R4" s="479"/>
      <c r="S4" s="479"/>
      <c r="T4" s="479"/>
      <c r="U4" s="482">
        <v>7.4999999999999997E-3</v>
      </c>
    </row>
    <row r="5" spans="1:21" x14ac:dyDescent="0.45">
      <c r="A5" s="487" t="s">
        <v>8</v>
      </c>
      <c r="B5" s="488"/>
      <c r="C5" s="488"/>
      <c r="D5" s="488"/>
      <c r="E5" s="488"/>
      <c r="F5" s="488"/>
      <c r="G5" s="488"/>
      <c r="H5" s="280">
        <v>1E-3</v>
      </c>
    </row>
    <row r="6" spans="1:21" x14ac:dyDescent="0.45">
      <c r="A6" s="487" t="s">
        <v>9</v>
      </c>
      <c r="B6" s="488"/>
      <c r="C6" s="488"/>
      <c r="D6" s="488"/>
      <c r="E6" s="488"/>
      <c r="F6" s="488"/>
      <c r="G6" s="488"/>
      <c r="H6" s="280">
        <v>0.1255</v>
      </c>
    </row>
    <row r="7" spans="1:21" x14ac:dyDescent="0.45">
      <c r="A7" s="487" t="s">
        <v>10</v>
      </c>
      <c r="B7" s="488"/>
      <c r="C7" s="488"/>
      <c r="D7" s="488"/>
      <c r="E7" s="488"/>
      <c r="F7" s="488"/>
      <c r="G7" s="488"/>
      <c r="H7" s="280">
        <v>3.78E-2</v>
      </c>
    </row>
    <row r="8" spans="1:21" x14ac:dyDescent="0.45">
      <c r="A8" s="487" t="s">
        <v>12</v>
      </c>
      <c r="B8" s="488"/>
      <c r="C8" s="488"/>
      <c r="D8" s="488"/>
      <c r="E8" s="488"/>
      <c r="F8" s="488"/>
      <c r="G8" s="488"/>
      <c r="H8" s="280">
        <v>1.0999999999999999E-2</v>
      </c>
    </row>
    <row r="9" spans="1:21" x14ac:dyDescent="0.45">
      <c r="A9" s="487" t="s">
        <v>320</v>
      </c>
      <c r="B9" s="488"/>
      <c r="C9" s="488"/>
      <c r="D9" s="488"/>
      <c r="E9" s="488"/>
      <c r="F9" s="488"/>
      <c r="G9" s="488"/>
      <c r="H9" s="280">
        <v>3.6999999999999998E-2</v>
      </c>
    </row>
    <row r="10" spans="1:21" x14ac:dyDescent="0.45">
      <c r="A10" s="487" t="s">
        <v>201</v>
      </c>
      <c r="B10" s="488"/>
      <c r="C10" s="488"/>
      <c r="D10" s="488"/>
      <c r="E10" s="488"/>
      <c r="F10" s="488"/>
      <c r="G10" s="488"/>
      <c r="H10" s="280">
        <v>3.5999999999999999E-3</v>
      </c>
      <c r="I10" s="337" t="s">
        <v>321</v>
      </c>
    </row>
    <row r="11" spans="1:21" x14ac:dyDescent="0.45">
      <c r="A11" s="493" t="s">
        <v>323</v>
      </c>
      <c r="B11" s="494"/>
      <c r="C11" s="494"/>
      <c r="D11" s="494"/>
      <c r="E11" s="494"/>
      <c r="F11" s="494"/>
      <c r="G11" s="495"/>
      <c r="H11" s="122">
        <f>VLOOKUP(A11,J3:U4,12,FALSE)</f>
        <v>5.0000000000000001E-3</v>
      </c>
      <c r="I11" s="337" t="s">
        <v>326</v>
      </c>
    </row>
    <row r="12" spans="1:21" x14ac:dyDescent="0.45">
      <c r="A12" s="487" t="s">
        <v>15</v>
      </c>
      <c r="B12" s="488"/>
      <c r="C12" s="488"/>
      <c r="D12" s="488"/>
      <c r="E12" s="488"/>
      <c r="F12" s="488"/>
      <c r="G12" s="488"/>
      <c r="H12" s="280">
        <v>7.0000000000000001E-3</v>
      </c>
    </row>
    <row r="13" spans="1:21" x14ac:dyDescent="0.45">
      <c r="A13" s="487" t="s">
        <v>16</v>
      </c>
      <c r="B13" s="488"/>
      <c r="C13" s="488"/>
      <c r="D13" s="488"/>
      <c r="E13" s="488"/>
      <c r="F13" s="488"/>
      <c r="G13" s="488"/>
      <c r="H13" s="280">
        <v>0.03</v>
      </c>
    </row>
    <row r="14" spans="1:21" x14ac:dyDescent="0.45">
      <c r="A14" s="487" t="s">
        <v>190</v>
      </c>
      <c r="B14" s="488"/>
      <c r="C14" s="488"/>
      <c r="D14" s="488"/>
      <c r="E14" s="488"/>
      <c r="F14" s="488"/>
      <c r="G14" s="488"/>
      <c r="H14" s="280">
        <v>1.5299999999999999E-2</v>
      </c>
    </row>
    <row r="15" spans="1:21" x14ac:dyDescent="0.45">
      <c r="A15" s="487" t="s">
        <v>232</v>
      </c>
      <c r="B15" s="488"/>
      <c r="C15" s="488"/>
      <c r="D15" s="488"/>
      <c r="E15" s="488"/>
      <c r="F15" s="488"/>
      <c r="G15" s="488"/>
      <c r="H15" s="280">
        <v>0</v>
      </c>
    </row>
    <row r="16" spans="1:21" x14ac:dyDescent="0.45">
      <c r="A16" s="491" t="s">
        <v>232</v>
      </c>
      <c r="B16" s="492"/>
      <c r="C16" s="492"/>
      <c r="D16" s="492"/>
      <c r="E16" s="492"/>
      <c r="F16" s="492"/>
      <c r="G16" s="492"/>
      <c r="H16" s="281">
        <v>0</v>
      </c>
    </row>
    <row r="17" spans="1:9" x14ac:dyDescent="0.45">
      <c r="A17" s="65" t="s">
        <v>142</v>
      </c>
      <c r="B17" s="66"/>
      <c r="C17" s="66"/>
      <c r="D17" s="66"/>
      <c r="E17" s="66"/>
      <c r="F17" s="66"/>
      <c r="G17" s="66"/>
      <c r="H17" s="162">
        <f>SUM(H4:H16)</f>
        <v>0.30269999999999997</v>
      </c>
    </row>
    <row r="18" spans="1:9" x14ac:dyDescent="0.45">
      <c r="A18" s="63"/>
      <c r="B18" s="63"/>
      <c r="C18" s="63"/>
      <c r="D18" s="63"/>
      <c r="E18" s="63"/>
      <c r="F18" s="63"/>
      <c r="G18" s="63"/>
      <c r="H18" s="63"/>
    </row>
    <row r="19" spans="1:9" x14ac:dyDescent="0.45">
      <c r="A19" s="267" t="s">
        <v>156</v>
      </c>
      <c r="B19" s="35"/>
      <c r="C19" s="35"/>
      <c r="D19" s="35"/>
      <c r="E19" s="35"/>
      <c r="F19" s="35"/>
      <c r="G19" s="257"/>
      <c r="H19" s="282"/>
    </row>
    <row r="20" spans="1:9" x14ac:dyDescent="0.45">
      <c r="A20" s="183" t="s">
        <v>197</v>
      </c>
      <c r="B20" s="76"/>
      <c r="C20" s="76"/>
      <c r="D20" s="76"/>
      <c r="E20" s="76"/>
      <c r="F20" s="40"/>
      <c r="G20" s="40"/>
      <c r="H20" s="283">
        <f>H17</f>
        <v>0.30269999999999997</v>
      </c>
    </row>
    <row r="21" spans="1:9" x14ac:dyDescent="0.45">
      <c r="A21" s="489" t="s">
        <v>154</v>
      </c>
      <c r="B21" s="490"/>
      <c r="C21" s="490"/>
      <c r="D21" s="490"/>
      <c r="E21" s="490"/>
      <c r="F21" s="490"/>
      <c r="G21" s="490"/>
      <c r="H21" s="122">
        <f>-H11</f>
        <v>-5.0000000000000001E-3</v>
      </c>
    </row>
    <row r="22" spans="1:9" x14ac:dyDescent="0.45">
      <c r="A22" s="491"/>
      <c r="B22" s="492"/>
      <c r="C22" s="492"/>
      <c r="D22" s="492"/>
      <c r="E22" s="492"/>
      <c r="F22" s="492"/>
      <c r="G22" s="492"/>
      <c r="H22" s="281"/>
    </row>
    <row r="23" spans="1:9" x14ac:dyDescent="0.45">
      <c r="A23" s="112" t="s">
        <v>157</v>
      </c>
      <c r="B23" s="113"/>
      <c r="C23" s="113"/>
      <c r="D23" s="113"/>
      <c r="E23" s="113"/>
      <c r="H23" s="284">
        <f>SUM(H20:H22)</f>
        <v>0.29769999999999996</v>
      </c>
      <c r="I23" s="483" t="str">
        <f>IF(A11=J3,"DPNK mit WBF-Beitrag alle BL ohne Wien!","DPNK mit WBF-Beitrag Wien!")</f>
        <v>DPNK mit WBF-Beitrag alle BL ohne Wien!</v>
      </c>
    </row>
    <row r="24" spans="1:9" x14ac:dyDescent="0.45">
      <c r="A24" s="185" t="s">
        <v>42</v>
      </c>
      <c r="B24" s="266"/>
      <c r="C24" s="266"/>
      <c r="D24" s="266"/>
      <c r="E24" s="266"/>
      <c r="F24" s="257"/>
      <c r="G24" s="257"/>
      <c r="H24" s="285">
        <f>(H17+H23)/2</f>
        <v>0.30019999999999997</v>
      </c>
    </row>
    <row r="27" spans="1:9" x14ac:dyDescent="0.45">
      <c r="A27" s="500" t="s">
        <v>152</v>
      </c>
      <c r="B27" s="501"/>
      <c r="C27" s="501"/>
      <c r="D27" s="501"/>
      <c r="E27" s="501"/>
      <c r="F27" s="501"/>
      <c r="G27" s="501"/>
      <c r="H27" s="502"/>
    </row>
    <row r="28" spans="1:9" x14ac:dyDescent="0.45">
      <c r="A28" s="503"/>
      <c r="B28" s="504"/>
      <c r="C28" s="504"/>
      <c r="D28" s="504"/>
      <c r="E28" s="504"/>
      <c r="F28" s="504"/>
      <c r="G28" s="504"/>
      <c r="H28" s="505"/>
    </row>
    <row r="29" spans="1:9" x14ac:dyDescent="0.45">
      <c r="A29" s="503"/>
      <c r="B29" s="504"/>
      <c r="C29" s="504"/>
      <c r="D29" s="504"/>
      <c r="E29" s="504"/>
      <c r="F29" s="504"/>
      <c r="G29" s="504"/>
      <c r="H29" s="505"/>
    </row>
    <row r="30" spans="1:9" x14ac:dyDescent="0.45">
      <c r="A30" s="503"/>
      <c r="B30" s="504"/>
      <c r="C30" s="504"/>
      <c r="D30" s="504"/>
      <c r="E30" s="504"/>
      <c r="F30" s="504"/>
      <c r="G30" s="504"/>
      <c r="H30" s="505"/>
    </row>
    <row r="31" spans="1:9" x14ac:dyDescent="0.45">
      <c r="A31" s="506"/>
      <c r="B31" s="507"/>
      <c r="C31" s="507"/>
      <c r="D31" s="507"/>
      <c r="E31" s="507"/>
      <c r="F31" s="507"/>
      <c r="G31" s="507"/>
      <c r="H31" s="508"/>
    </row>
    <row r="33" spans="1:9" ht="14.25" customHeight="1" x14ac:dyDescent="0.45"/>
    <row r="34" spans="1:9" ht="14.25" customHeight="1" x14ac:dyDescent="0.45">
      <c r="A34" s="39"/>
      <c r="B34" s="40"/>
      <c r="C34" s="40"/>
      <c r="D34" s="40"/>
      <c r="E34" s="509" t="s">
        <v>282</v>
      </c>
      <c r="F34" s="509"/>
      <c r="G34" s="509"/>
      <c r="H34" s="509"/>
      <c r="I34" s="510"/>
    </row>
    <row r="35" spans="1:9" ht="14.25" customHeight="1" x14ac:dyDescent="0.45">
      <c r="A35" s="165"/>
      <c r="E35" s="511"/>
      <c r="F35" s="511"/>
      <c r="G35" s="511"/>
      <c r="H35" s="511"/>
      <c r="I35" s="512"/>
    </row>
    <row r="36" spans="1:9" x14ac:dyDescent="0.45">
      <c r="A36" s="165"/>
      <c r="E36" s="511"/>
      <c r="F36" s="511"/>
      <c r="G36" s="511"/>
      <c r="H36" s="511"/>
      <c r="I36" s="512"/>
    </row>
    <row r="37" spans="1:9" ht="14.25" customHeight="1" x14ac:dyDescent="0.45">
      <c r="A37" s="165"/>
      <c r="I37" s="197"/>
    </row>
    <row r="38" spans="1:9" ht="14.25" customHeight="1" x14ac:dyDescent="0.45">
      <c r="A38" s="165"/>
      <c r="E38" s="511" t="s">
        <v>283</v>
      </c>
      <c r="F38" s="511"/>
      <c r="G38" s="511"/>
      <c r="H38" s="511"/>
      <c r="I38" s="512"/>
    </row>
    <row r="39" spans="1:9" ht="14.25" customHeight="1" x14ac:dyDescent="0.45">
      <c r="A39" s="165"/>
      <c r="E39" s="511"/>
      <c r="F39" s="511"/>
      <c r="G39" s="511"/>
      <c r="H39" s="511"/>
      <c r="I39" s="512"/>
    </row>
    <row r="40" spans="1:9" x14ac:dyDescent="0.45">
      <c r="A40" s="165"/>
      <c r="E40" s="511"/>
      <c r="F40" s="511"/>
      <c r="G40" s="511"/>
      <c r="H40" s="511"/>
      <c r="I40" s="512"/>
    </row>
    <row r="41" spans="1:9" ht="14.25" customHeight="1" x14ac:dyDescent="0.45">
      <c r="A41" s="165"/>
      <c r="I41" s="197"/>
    </row>
    <row r="42" spans="1:9" ht="14.25" customHeight="1" x14ac:dyDescent="0.45">
      <c r="A42" s="165"/>
      <c r="E42" s="511" t="s">
        <v>284</v>
      </c>
      <c r="F42" s="511"/>
      <c r="G42" s="511"/>
      <c r="H42" s="511"/>
      <c r="I42" s="512"/>
    </row>
    <row r="43" spans="1:9" ht="14.25" customHeight="1" x14ac:dyDescent="0.45">
      <c r="A43" s="165"/>
      <c r="E43" s="511"/>
      <c r="F43" s="511"/>
      <c r="G43" s="511"/>
      <c r="H43" s="511"/>
      <c r="I43" s="512"/>
    </row>
    <row r="44" spans="1:9" x14ac:dyDescent="0.45">
      <c r="A44" s="165"/>
      <c r="E44" s="511"/>
      <c r="F44" s="511"/>
      <c r="G44" s="511"/>
      <c r="H44" s="511"/>
      <c r="I44" s="512"/>
    </row>
    <row r="45" spans="1:9" ht="14.25" customHeight="1" x14ac:dyDescent="0.5">
      <c r="A45" s="165"/>
      <c r="E45" s="513" t="s">
        <v>205</v>
      </c>
      <c r="F45" s="513"/>
      <c r="G45" s="513"/>
      <c r="H45" s="513"/>
      <c r="I45" s="514"/>
    </row>
    <row r="46" spans="1:9" ht="14.25" customHeight="1" x14ac:dyDescent="0.45">
      <c r="A46" s="165"/>
      <c r="E46" s="496" t="s">
        <v>200</v>
      </c>
      <c r="F46" s="496"/>
      <c r="G46" s="496"/>
      <c r="H46" s="496"/>
      <c r="I46" s="497"/>
    </row>
    <row r="47" spans="1:9" x14ac:dyDescent="0.45">
      <c r="A47" s="42"/>
      <c r="B47" s="43"/>
      <c r="C47" s="43"/>
      <c r="D47" s="43"/>
      <c r="E47" s="498"/>
      <c r="F47" s="498"/>
      <c r="G47" s="498"/>
      <c r="H47" s="498"/>
      <c r="I47" s="499"/>
    </row>
  </sheetData>
  <sheetProtection sheet="1" formatColumns="0" selectLockedCells="1"/>
  <mergeCells count="22">
    <mergeCell ref="E46:I47"/>
    <mergeCell ref="A27:H31"/>
    <mergeCell ref="E34:I36"/>
    <mergeCell ref="E38:I40"/>
    <mergeCell ref="E42:I44"/>
    <mergeCell ref="E45:I45"/>
    <mergeCell ref="B2:C2"/>
    <mergeCell ref="A4:G4"/>
    <mergeCell ref="A21:G21"/>
    <mergeCell ref="A22:G22"/>
    <mergeCell ref="A5:G5"/>
    <mergeCell ref="A16:G16"/>
    <mergeCell ref="A8:G8"/>
    <mergeCell ref="A7:G7"/>
    <mergeCell ref="A6:G6"/>
    <mergeCell ref="A9:G9"/>
    <mergeCell ref="A10:G10"/>
    <mergeCell ref="A11:G11"/>
    <mergeCell ref="A12:G12"/>
    <mergeCell ref="A13:G13"/>
    <mergeCell ref="A14:G14"/>
    <mergeCell ref="A15:G15"/>
  </mergeCells>
  <dataValidations count="4">
    <dataValidation type="date" operator="greaterThan" allowBlank="1" showInputMessage="1" showErrorMessage="1" sqref="B2:C3" xr:uid="{B9451896-2F8C-4A40-9CC5-8C81DEFEFB0D}">
      <formula1>42005</formula1>
    </dataValidation>
    <dataValidation type="decimal" errorStyle="warning" allowBlank="1" showInputMessage="1" showErrorMessage="1" error="Wert ist unplausibel!" sqref="H21:H22" xr:uid="{2BF05CBB-2ED4-4BAC-B353-B3B1E54A4FCA}">
      <formula1>-0.01</formula1>
      <formula2>0</formula2>
    </dataValidation>
    <dataValidation type="decimal" errorStyle="warning" allowBlank="1" showInputMessage="1" showErrorMessage="1" error="Bitte Eingabewert prüfen!" sqref="H4:H16" xr:uid="{A553040D-961A-4674-8509-ABDEEC9919B2}">
      <formula1>0</formula1>
      <formula2>0.15</formula2>
    </dataValidation>
    <dataValidation type="list" allowBlank="1" showInputMessage="1" showErrorMessage="1" sqref="A11:G11" xr:uid="{4C250202-89C0-42F3-9C60-98D790482157}">
      <formula1>$J$3:$J$4</formula1>
    </dataValidation>
  </dataValidations>
  <hyperlinks>
    <hyperlink ref="E46" r:id="rId1" xr:uid="{7C0C30B7-4445-4568-9A87-C307CDA44FCA}"/>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D14B5-7C9C-4682-9873-ED3FD6FFDB1A}">
  <sheetPr codeName="Tabelle3">
    <tabColor rgb="FF002060"/>
    <pageSetUpPr fitToPage="1"/>
  </sheetPr>
  <dimension ref="A1:K78"/>
  <sheetViews>
    <sheetView showGridLines="0" workbookViewId="0">
      <selection activeCell="K36" sqref="K36"/>
    </sheetView>
  </sheetViews>
  <sheetFormatPr baseColWidth="10" defaultRowHeight="14.25" x14ac:dyDescent="0.45"/>
  <cols>
    <col min="1" max="1" width="34" customWidth="1"/>
    <col min="2" max="6" width="8" customWidth="1"/>
    <col min="7" max="7" width="10.6640625" customWidth="1"/>
    <col min="11" max="11" width="23.06640625" customWidth="1"/>
  </cols>
  <sheetData>
    <row r="1" spans="1:10" ht="18" x14ac:dyDescent="0.55000000000000004">
      <c r="A1" s="577" t="s">
        <v>214</v>
      </c>
      <c r="B1" s="578"/>
      <c r="C1" s="578"/>
      <c r="D1" s="578"/>
      <c r="E1" s="578"/>
      <c r="F1" s="578"/>
      <c r="G1" s="578"/>
      <c r="H1" s="578"/>
      <c r="I1" s="578"/>
      <c r="J1" s="579"/>
    </row>
    <row r="3" spans="1:10" ht="14.25" customHeight="1" x14ac:dyDescent="0.45">
      <c r="A3" s="585" t="s">
        <v>289</v>
      </c>
      <c r="B3" s="586"/>
      <c r="C3" s="586"/>
      <c r="D3" s="586"/>
      <c r="E3" s="586"/>
      <c r="F3" s="586"/>
      <c r="G3" s="586"/>
      <c r="H3" s="586"/>
      <c r="I3" s="586"/>
      <c r="J3" s="587"/>
    </row>
    <row r="4" spans="1:10" x14ac:dyDescent="0.45">
      <c r="A4" s="588"/>
      <c r="B4" s="589"/>
      <c r="C4" s="589"/>
      <c r="D4" s="589"/>
      <c r="E4" s="589"/>
      <c r="F4" s="589"/>
      <c r="G4" s="589"/>
      <c r="H4" s="589"/>
      <c r="I4" s="589"/>
      <c r="J4" s="590"/>
    </row>
    <row r="5" spans="1:10" x14ac:dyDescent="0.45">
      <c r="A5" s="588"/>
      <c r="B5" s="589"/>
      <c r="C5" s="589"/>
      <c r="D5" s="589"/>
      <c r="E5" s="589"/>
      <c r="F5" s="589"/>
      <c r="G5" s="589"/>
      <c r="H5" s="589"/>
      <c r="I5" s="589"/>
      <c r="J5" s="590"/>
    </row>
    <row r="6" spans="1:10" ht="14.25" customHeight="1" x14ac:dyDescent="0.45">
      <c r="A6" s="588" t="s">
        <v>169</v>
      </c>
      <c r="B6" s="589"/>
      <c r="C6" s="589"/>
      <c r="D6" s="589"/>
      <c r="E6" s="589"/>
      <c r="F6" s="589"/>
      <c r="G6" s="589"/>
      <c r="H6" s="589"/>
      <c r="I6" s="589"/>
      <c r="J6" s="590"/>
    </row>
    <row r="7" spans="1:10" x14ac:dyDescent="0.45">
      <c r="A7" s="588"/>
      <c r="B7" s="589"/>
      <c r="C7" s="589"/>
      <c r="D7" s="589"/>
      <c r="E7" s="589"/>
      <c r="F7" s="589"/>
      <c r="G7" s="589"/>
      <c r="H7" s="589"/>
      <c r="I7" s="589"/>
      <c r="J7" s="590"/>
    </row>
    <row r="8" spans="1:10" x14ac:dyDescent="0.45">
      <c r="A8" s="591"/>
      <c r="B8" s="592"/>
      <c r="C8" s="592"/>
      <c r="D8" s="592"/>
      <c r="E8" s="592"/>
      <c r="F8" s="592"/>
      <c r="G8" s="592"/>
      <c r="H8" s="592"/>
      <c r="I8" s="592"/>
      <c r="J8" s="593"/>
    </row>
    <row r="9" spans="1:10" x14ac:dyDescent="0.45">
      <c r="A9" s="318"/>
      <c r="B9" s="318"/>
      <c r="C9" s="318"/>
      <c r="D9" s="318"/>
      <c r="E9" s="318"/>
      <c r="F9" s="318"/>
      <c r="G9" s="318"/>
      <c r="H9" s="318"/>
      <c r="I9" s="318"/>
      <c r="J9" s="318"/>
    </row>
    <row r="10" spans="1:10" ht="17.350000000000001" customHeight="1" x14ac:dyDescent="0.45">
      <c r="A10" s="547" t="s">
        <v>251</v>
      </c>
      <c r="B10" s="547"/>
      <c r="C10" s="547"/>
      <c r="D10" s="547"/>
      <c r="E10" s="547"/>
      <c r="F10" s="547"/>
      <c r="G10" s="547"/>
      <c r="H10" s="547"/>
      <c r="I10" s="547"/>
      <c r="J10" s="547"/>
    </row>
    <row r="11" spans="1:10" ht="17.350000000000001" customHeight="1" x14ac:dyDescent="0.45">
      <c r="A11" s="548" t="s">
        <v>252</v>
      </c>
      <c r="B11" s="549"/>
      <c r="C11" s="549"/>
      <c r="D11" s="549"/>
      <c r="E11" s="549"/>
      <c r="F11" s="549"/>
      <c r="G11" s="549"/>
      <c r="H11" s="550"/>
      <c r="I11" s="596" t="s">
        <v>253</v>
      </c>
      <c r="J11" s="596"/>
    </row>
    <row r="12" spans="1:10" ht="17.350000000000001" customHeight="1" x14ac:dyDescent="0.45">
      <c r="A12" s="216" t="str">
        <f ca="1">IFERROR(INDIRECT(I12&amp;"!A4"),"")</f>
        <v>Baugewerbe und Bauindustrie und BUAG</v>
      </c>
      <c r="B12" s="105"/>
      <c r="C12" s="105"/>
      <c r="D12" s="105"/>
      <c r="E12" s="105"/>
      <c r="F12" s="105"/>
      <c r="G12" s="105"/>
      <c r="H12" s="106"/>
      <c r="I12" s="183" t="str">
        <f ca="1">Baugewerbe!C10</f>
        <v>Baugewerbe</v>
      </c>
      <c r="J12" s="107"/>
    </row>
    <row r="13" spans="1:10" ht="17.350000000000001" customHeight="1" x14ac:dyDescent="0.45">
      <c r="A13" s="112" t="str">
        <f t="shared" ref="A13" ca="1" si="0">IFERROR(INDIRECT(I13&amp;"!A4"),"")</f>
        <v>Bauhilfsgewerbe (Trockenbau) und BUAG</v>
      </c>
      <c r="B13" s="113"/>
      <c r="C13" s="113"/>
      <c r="D13" s="113"/>
      <c r="E13" s="113"/>
      <c r="F13" s="113"/>
      <c r="G13" s="113"/>
      <c r="H13" s="433"/>
      <c r="I13" s="430" t="str">
        <f ca="1">Trockenbau_Bauhilfgsgew!C10</f>
        <v>Trockenbau_Bauhilfgsgew</v>
      </c>
      <c r="J13" s="431"/>
    </row>
    <row r="14" spans="1:10" ht="17.350000000000001" customHeight="1" x14ac:dyDescent="0.45">
      <c r="A14" s="112" t="str">
        <f t="shared" ref="A14:A24" ca="1" si="1">IFERROR(INDIRECT(I14&amp;"!A4"),"")</f>
        <v>Dachdecker (Wien) und BUAG</v>
      </c>
      <c r="B14" s="113"/>
      <c r="C14" s="113"/>
      <c r="D14" s="113"/>
      <c r="E14" s="113"/>
      <c r="F14" s="113"/>
      <c r="G14" s="113"/>
      <c r="H14" s="433"/>
      <c r="I14" s="430" t="str">
        <f ca="1">Dachdecker_Wien!C10</f>
        <v>Dachdecker_Wien</v>
      </c>
      <c r="J14" s="431"/>
    </row>
    <row r="15" spans="1:10" ht="17.350000000000001" customHeight="1" x14ac:dyDescent="0.45">
      <c r="A15" s="112" t="str">
        <f t="shared" ca="1" si="1"/>
        <v>Denkmal-, Fassaden- und Gebäudereinigung</v>
      </c>
      <c r="B15" s="113"/>
      <c r="C15" s="113"/>
      <c r="D15" s="113"/>
      <c r="E15" s="113"/>
      <c r="F15" s="113"/>
      <c r="G15" s="113"/>
      <c r="H15" s="433"/>
      <c r="I15" s="430" t="str">
        <f ca="1">Reinigungsgewerbe!C10</f>
        <v>Reinigungsgewerbe</v>
      </c>
      <c r="J15" s="431"/>
    </row>
    <row r="16" spans="1:10" ht="17.350000000000001" customHeight="1" x14ac:dyDescent="0.45">
      <c r="A16" s="112" t="str">
        <f t="shared" ca="1" si="1"/>
        <v>Eisen- und Metallverarbeitende Gewerbe (Elektriker, Installateur, Schlosser etc)</v>
      </c>
      <c r="B16" s="113"/>
      <c r="C16" s="113"/>
      <c r="D16" s="113"/>
      <c r="E16" s="113"/>
      <c r="F16" s="113"/>
      <c r="G16" s="113"/>
      <c r="H16" s="433"/>
      <c r="I16" s="430" t="str">
        <f ca="1">Eisen_Metallv_Gew!C10</f>
        <v>Eisen_Metallv_Gew</v>
      </c>
      <c r="J16" s="431"/>
    </row>
    <row r="17" spans="1:11" ht="17.350000000000001" customHeight="1" x14ac:dyDescent="0.45">
      <c r="A17" s="112" t="str">
        <f t="shared" ca="1" si="1"/>
        <v>Eisen- und Metallverarbeitende Gewerbe - Gewerk SPENGLER (ohne BUAG)</v>
      </c>
      <c r="B17" s="113"/>
      <c r="C17" s="113"/>
      <c r="D17" s="113"/>
      <c r="E17" s="113"/>
      <c r="F17" s="113"/>
      <c r="G17" s="113"/>
      <c r="H17" s="433"/>
      <c r="I17" s="430" t="str">
        <f ca="1">Spengler_ohneBUAG!C10</f>
        <v>Spengler_ohneBUAG</v>
      </c>
      <c r="J17" s="431"/>
    </row>
    <row r="18" spans="1:11" ht="17.350000000000001" customHeight="1" x14ac:dyDescent="0.45">
      <c r="A18" s="112" t="str">
        <f t="shared" ca="1" si="1"/>
        <v>Eisen- und Metallverarbeitende Gewerbe &amp; BUAG - Gewerk SPENGLER</v>
      </c>
      <c r="B18" s="113"/>
      <c r="C18" s="113"/>
      <c r="D18" s="113"/>
      <c r="E18" s="113"/>
      <c r="F18" s="113"/>
      <c r="G18" s="113"/>
      <c r="H18" s="433"/>
      <c r="I18" s="430" t="str">
        <f ca="1">Spengler_mitBUAG!C10</f>
        <v>Spengler_mitBUAG</v>
      </c>
      <c r="J18" s="431"/>
    </row>
    <row r="19" spans="1:11" ht="17.350000000000001" customHeight="1" x14ac:dyDescent="0.45">
      <c r="A19" s="112" t="str">
        <f t="shared" ca="1" si="1"/>
        <v>Gärtner und Landschaftsgärtner</v>
      </c>
      <c r="B19" s="113"/>
      <c r="C19" s="113"/>
      <c r="D19" s="113"/>
      <c r="E19" s="113"/>
      <c r="F19" s="113"/>
      <c r="G19" s="113"/>
      <c r="H19" s="433"/>
      <c r="I19" s="430" t="str">
        <f ca="1">Gärtner!C10</f>
        <v>Gärtner</v>
      </c>
      <c r="J19" s="431"/>
    </row>
    <row r="20" spans="1:11" ht="17.350000000000001" customHeight="1" x14ac:dyDescent="0.45">
      <c r="A20" s="434" t="str">
        <f t="shared" ca="1" si="1"/>
        <v>Hafner, Platten- und Fliesenleger und BUAG</v>
      </c>
      <c r="B20" s="435"/>
      <c r="C20" s="435"/>
      <c r="D20" s="435"/>
      <c r="E20" s="435"/>
      <c r="F20" s="435"/>
      <c r="G20" s="435"/>
      <c r="H20" s="436"/>
      <c r="I20" s="430" t="str">
        <f ca="1">Hafner_Platten_Fliesen!C10</f>
        <v>Hafner_Platten_Fliesen</v>
      </c>
      <c r="J20" s="431"/>
    </row>
    <row r="21" spans="1:11" ht="17.350000000000001" customHeight="1" x14ac:dyDescent="0.45">
      <c r="A21" s="112" t="str">
        <f t="shared" ca="1" si="1"/>
        <v>Maler, Lackierer und Schilderhersteller (ohne BUAG!)</v>
      </c>
      <c r="B21" s="113"/>
      <c r="C21" s="113"/>
      <c r="D21" s="113"/>
      <c r="E21" s="113"/>
      <c r="F21" s="113"/>
      <c r="G21" s="113"/>
      <c r="H21" s="433"/>
      <c r="I21" s="430" t="str">
        <f ca="1">Maler_ohneBUAG!C10</f>
        <v>Maler_ohneBUAG</v>
      </c>
      <c r="J21" s="431"/>
    </row>
    <row r="22" spans="1:11" ht="17.350000000000001" customHeight="1" x14ac:dyDescent="0.45">
      <c r="A22" s="112" t="str">
        <f t="shared" ca="1" si="1"/>
        <v>Maler, Lackierer und Schilderhersteller mit BUAG</v>
      </c>
      <c r="B22" s="113"/>
      <c r="C22" s="113"/>
      <c r="D22" s="113"/>
      <c r="E22" s="113"/>
      <c r="F22" s="113"/>
      <c r="G22" s="113"/>
      <c r="H22" s="433"/>
      <c r="I22" s="430" t="str">
        <f ca="1">Maler_mitBUAG!C10</f>
        <v>Maler_mitBUAG</v>
      </c>
      <c r="J22" s="431"/>
    </row>
    <row r="23" spans="1:11" ht="17.350000000000001" customHeight="1" x14ac:dyDescent="0.45">
      <c r="A23" s="112" t="str">
        <f t="shared" ca="1" si="1"/>
        <v>Tapezierer</v>
      </c>
      <c r="B23" s="113"/>
      <c r="C23" s="113"/>
      <c r="D23" s="113"/>
      <c r="E23" s="113"/>
      <c r="F23" s="113"/>
      <c r="G23" s="113"/>
      <c r="H23" s="433"/>
      <c r="I23" s="430" t="str">
        <f ca="1">Tapezierer!C10</f>
        <v>Tapezierer</v>
      </c>
      <c r="J23" s="431"/>
    </row>
    <row r="24" spans="1:11" ht="17.350000000000001" customHeight="1" x14ac:dyDescent="0.45">
      <c r="A24" s="112" t="str">
        <f t="shared" ca="1" si="1"/>
        <v>Tischler und Holzgestalter</v>
      </c>
      <c r="B24" s="113"/>
      <c r="C24" s="113"/>
      <c r="D24" s="113"/>
      <c r="E24" s="113"/>
      <c r="F24" s="113"/>
      <c r="G24" s="113"/>
      <c r="H24" s="433"/>
      <c r="I24" s="430" t="str">
        <f ca="1">Tischler!C10</f>
        <v>Tischler</v>
      </c>
      <c r="J24" s="431"/>
    </row>
    <row r="25" spans="1:11" x14ac:dyDescent="0.45">
      <c r="A25" s="112" t="str">
        <f t="shared" ref="A25:A26" ca="1" si="2">IFERROR(INDIRECT(I25&amp;"!A4"),"")</f>
        <v/>
      </c>
      <c r="B25" s="113"/>
      <c r="C25" s="113"/>
      <c r="D25" s="113"/>
      <c r="E25" s="113"/>
      <c r="F25" s="113"/>
      <c r="G25" s="113"/>
      <c r="H25" s="433"/>
      <c r="I25" s="430"/>
      <c r="J25" s="431"/>
    </row>
    <row r="26" spans="1:11" x14ac:dyDescent="0.45">
      <c r="A26" s="65" t="str">
        <f t="shared" ca="1" si="2"/>
        <v/>
      </c>
      <c r="B26" s="66"/>
      <c r="C26" s="66"/>
      <c r="D26" s="66"/>
      <c r="E26" s="66"/>
      <c r="F26" s="66"/>
      <c r="G26" s="66"/>
      <c r="H26" s="437"/>
      <c r="I26" s="432"/>
      <c r="J26" s="462"/>
    </row>
    <row r="27" spans="1:11" x14ac:dyDescent="0.45">
      <c r="A27" s="318"/>
      <c r="B27" s="318"/>
      <c r="C27" s="318"/>
      <c r="D27" s="318"/>
      <c r="E27" s="318"/>
      <c r="F27" s="318"/>
      <c r="G27" s="318"/>
      <c r="H27" s="318"/>
      <c r="I27" s="318"/>
      <c r="J27" s="318"/>
    </row>
    <row r="28" spans="1:11" x14ac:dyDescent="0.45">
      <c r="A28" s="318"/>
      <c r="B28" s="318"/>
      <c r="C28" s="318"/>
      <c r="D28" s="318"/>
      <c r="E28" s="318"/>
      <c r="F28" s="318"/>
      <c r="G28" s="318"/>
      <c r="H28" s="318"/>
      <c r="I28" s="318"/>
      <c r="J28" s="318"/>
    </row>
    <row r="29" spans="1:11" x14ac:dyDescent="0.45">
      <c r="A29" s="319" t="s">
        <v>182</v>
      </c>
      <c r="B29" s="580">
        <f>'DPNK-Stamm'!B2:C2</f>
        <v>46006</v>
      </c>
      <c r="C29" s="581"/>
      <c r="D29" s="319"/>
      <c r="E29" s="320"/>
      <c r="F29" s="321"/>
      <c r="G29" s="582" t="s">
        <v>254</v>
      </c>
      <c r="H29" s="583"/>
      <c r="I29" s="584"/>
      <c r="J29" s="584"/>
      <c r="K29" s="465" t="s">
        <v>317</v>
      </c>
    </row>
    <row r="30" spans="1:11" x14ac:dyDescent="0.45">
      <c r="A30" s="318"/>
      <c r="B30" s="469"/>
      <c r="C30" s="469"/>
      <c r="D30" s="318"/>
      <c r="E30" s="318"/>
      <c r="F30" s="318"/>
      <c r="G30" s="470"/>
      <c r="H30" s="470"/>
      <c r="I30" s="469"/>
      <c r="J30" s="469"/>
      <c r="K30" s="545" t="s">
        <v>319</v>
      </c>
    </row>
    <row r="31" spans="1:11" x14ac:dyDescent="0.45">
      <c r="A31" s="594" t="s">
        <v>210</v>
      </c>
      <c r="B31" s="595"/>
      <c r="C31" s="595"/>
      <c r="D31" s="595"/>
      <c r="E31" s="595"/>
      <c r="F31" s="595"/>
      <c r="G31" s="595"/>
      <c r="H31" s="595"/>
      <c r="I31" s="595"/>
      <c r="J31" s="595"/>
      <c r="K31" s="546"/>
    </row>
    <row r="32" spans="1:11" ht="21" customHeight="1" x14ac:dyDescent="0.45">
      <c r="A32" s="558" t="s">
        <v>170</v>
      </c>
      <c r="B32" s="558" t="s">
        <v>198</v>
      </c>
      <c r="C32" s="570" t="s">
        <v>106</v>
      </c>
      <c r="D32" s="570" t="s">
        <v>108</v>
      </c>
      <c r="E32" s="570" t="s">
        <v>110</v>
      </c>
      <c r="F32" s="570" t="s">
        <v>112</v>
      </c>
      <c r="G32" s="563" t="s">
        <v>270</v>
      </c>
      <c r="H32" s="583" t="s">
        <v>215</v>
      </c>
      <c r="I32" s="561"/>
      <c r="J32" s="463" t="s">
        <v>199</v>
      </c>
      <c r="K32" s="546"/>
    </row>
    <row r="33" spans="1:11" ht="21" customHeight="1" x14ac:dyDescent="0.45">
      <c r="A33" s="559"/>
      <c r="B33" s="559"/>
      <c r="C33" s="571"/>
      <c r="D33" s="571"/>
      <c r="E33" s="571"/>
      <c r="F33" s="571"/>
      <c r="G33" s="564"/>
      <c r="H33" s="561" t="s">
        <v>166</v>
      </c>
      <c r="I33" s="566" t="s">
        <v>272</v>
      </c>
      <c r="J33" s="567"/>
      <c r="K33" s="546"/>
    </row>
    <row r="34" spans="1:11" ht="21" customHeight="1" x14ac:dyDescent="0.45">
      <c r="A34" s="560"/>
      <c r="B34" s="560"/>
      <c r="C34" s="572"/>
      <c r="D34" s="572"/>
      <c r="E34" s="572"/>
      <c r="F34" s="572"/>
      <c r="G34" s="565"/>
      <c r="H34" s="562"/>
      <c r="I34" s="568"/>
      <c r="J34" s="569"/>
      <c r="K34" s="546"/>
    </row>
    <row r="35" spans="1:11" s="63" customFormat="1" ht="21" hidden="1" customHeight="1" x14ac:dyDescent="0.45">
      <c r="A35" s="438" t="s">
        <v>260</v>
      </c>
      <c r="B35" s="438" t="s">
        <v>261</v>
      </c>
      <c r="C35" s="466" t="s">
        <v>262</v>
      </c>
      <c r="D35" s="471" t="s">
        <v>263</v>
      </c>
      <c r="E35" s="466" t="s">
        <v>264</v>
      </c>
      <c r="F35" s="466" t="s">
        <v>265</v>
      </c>
      <c r="G35" s="150" t="s">
        <v>266</v>
      </c>
      <c r="H35" s="439"/>
      <c r="I35" s="472"/>
      <c r="J35" s="472" t="s">
        <v>267</v>
      </c>
      <c r="K35" s="125"/>
    </row>
    <row r="36" spans="1:11" ht="30" customHeight="1" x14ac:dyDescent="0.45">
      <c r="A36" s="428" t="str">
        <f ca="1">IFERROR(INDIRECT($I12&amp;A$35),"")</f>
        <v>Baugewerbe und Bauindustrie und BUAG</v>
      </c>
      <c r="B36" s="429">
        <f t="shared" ref="B36" ca="1" si="3">IFERROR(INDIRECT($I12&amp;B$35),"")</f>
        <v>0.28739999999999999</v>
      </c>
      <c r="C36" s="467">
        <f ca="1">IFERROR(ROUNDUP(INDIRECT($I12&amp;C$35),3),"")</f>
        <v>0.23699999999999999</v>
      </c>
      <c r="D36" s="467">
        <f t="shared" ref="D36:E36" ca="1" si="4">IFERROR(ROUNDUP(INDIRECT($I12&amp;D$35),3),"")</f>
        <v>0</v>
      </c>
      <c r="E36" s="467">
        <f t="shared" ca="1" si="4"/>
        <v>0.14599999999999999</v>
      </c>
      <c r="F36" s="467">
        <f ca="1">IFERROR(ROUNDUP(INDIRECT($I12&amp;F$35),3),"")</f>
        <v>0.56899999999999995</v>
      </c>
      <c r="G36" s="448">
        <f ca="1">SUM(C36:F36)</f>
        <v>0.95199999999999996</v>
      </c>
      <c r="H36" s="429">
        <f ca="1">SUM(B36,G36)</f>
        <v>1.2393999999999998</v>
      </c>
      <c r="I36" s="429">
        <f ca="1">SUM(B36,J36)</f>
        <v>1.1073999999999999</v>
      </c>
      <c r="J36" s="429">
        <f t="shared" ref="J36:J49" ca="1" si="5">IFERROR(ROUNDUP(INDIRECT($I12&amp;J$35),3),"")</f>
        <v>0.82</v>
      </c>
      <c r="K36" s="484" t="str">
        <f>'DPNK-Stamm'!I23</f>
        <v>DPNK mit WBF-Beitrag alle BL ohne Wien!</v>
      </c>
    </row>
    <row r="37" spans="1:11" ht="30" customHeight="1" x14ac:dyDescent="0.45">
      <c r="A37" s="428" t="str">
        <f t="shared" ref="A37:B37" ca="1" si="6">IFERROR(INDIRECT($I13&amp;A$35),"")</f>
        <v>Bauhilfsgewerbe (Trockenbau) und BUAG</v>
      </c>
      <c r="B37" s="429">
        <f t="shared" ca="1" si="6"/>
        <v>0.28039999999999998</v>
      </c>
      <c r="C37" s="467">
        <f t="shared" ref="C37:F37" ca="1" si="7">IFERROR(ROUNDUP(INDIRECT($I13&amp;C$35),3),"")</f>
        <v>0.22900000000000001</v>
      </c>
      <c r="D37" s="467">
        <f t="shared" ca="1" si="7"/>
        <v>0</v>
      </c>
      <c r="E37" s="467">
        <f t="shared" ca="1" si="7"/>
        <v>0.159</v>
      </c>
      <c r="F37" s="467">
        <f t="shared" ca="1" si="7"/>
        <v>0.501</v>
      </c>
      <c r="G37" s="448">
        <f t="shared" ref="G37:G49" ca="1" si="8">SUM(C37:F37)</f>
        <v>0.88900000000000001</v>
      </c>
      <c r="H37" s="429">
        <f t="shared" ref="H37:H49" ca="1" si="9">SUM(B37,G37)</f>
        <v>1.1694</v>
      </c>
      <c r="I37" s="429">
        <f t="shared" ref="I37:I49" ca="1" si="10">SUM(B37,J37)</f>
        <v>1.0474000000000001</v>
      </c>
      <c r="J37" s="429">
        <f t="shared" ca="1" si="5"/>
        <v>0.76700000000000002</v>
      </c>
      <c r="K37" s="166"/>
    </row>
    <row r="38" spans="1:11" ht="30" customHeight="1" x14ac:dyDescent="0.45">
      <c r="A38" s="428" t="str">
        <f t="shared" ref="A38:B38" ca="1" si="11">IFERROR(INDIRECT($I14&amp;A$35),"")</f>
        <v>Dachdecker (Wien) und BUAG</v>
      </c>
      <c r="B38" s="429">
        <f t="shared" ca="1" si="11"/>
        <v>0.28739999999999999</v>
      </c>
      <c r="C38" s="467">
        <f t="shared" ref="C38:F38" ca="1" si="12">IFERROR(ROUNDUP(INDIRECT($I14&amp;C$35),3),"")</f>
        <v>0.23699999999999999</v>
      </c>
      <c r="D38" s="467">
        <f t="shared" ca="1" si="12"/>
        <v>0</v>
      </c>
      <c r="E38" s="467">
        <f t="shared" ca="1" si="12"/>
        <v>0</v>
      </c>
      <c r="F38" s="467">
        <f t="shared" ca="1" si="12"/>
        <v>0.72399999999999998</v>
      </c>
      <c r="G38" s="448">
        <f t="shared" ca="1" si="8"/>
        <v>0.96099999999999997</v>
      </c>
      <c r="H38" s="429">
        <f t="shared" ca="1" si="9"/>
        <v>1.2484</v>
      </c>
      <c r="I38" s="429">
        <f t="shared" ca="1" si="10"/>
        <v>1.1124000000000001</v>
      </c>
      <c r="J38" s="429">
        <f t="shared" ca="1" si="5"/>
        <v>0.82499999999999996</v>
      </c>
      <c r="K38" s="166"/>
    </row>
    <row r="39" spans="1:11" ht="30" customHeight="1" x14ac:dyDescent="0.45">
      <c r="A39" s="428" t="str">
        <f t="shared" ref="A39:B39" ca="1" si="13">IFERROR(INDIRECT($I15&amp;A$35),"")</f>
        <v>Denkmal-, Fassaden- und Gebäudereinigung</v>
      </c>
      <c r="B39" s="429">
        <f t="shared" ca="1" si="13"/>
        <v>0.29569999999999996</v>
      </c>
      <c r="C39" s="467">
        <f t="shared" ref="C39:F39" ca="1" si="14">IFERROR(ROUNDUP(INDIRECT($I15&amp;C$35),3),"")</f>
        <v>0.66600000000000004</v>
      </c>
      <c r="D39" s="467">
        <f t="shared" ca="1" si="14"/>
        <v>0</v>
      </c>
      <c r="E39" s="467">
        <f t="shared" ca="1" si="14"/>
        <v>0</v>
      </c>
      <c r="F39" s="467">
        <f t="shared" ca="1" si="14"/>
        <v>0</v>
      </c>
      <c r="G39" s="448">
        <f t="shared" ca="1" si="8"/>
        <v>0.66600000000000004</v>
      </c>
      <c r="H39" s="429">
        <f t="shared" ca="1" si="9"/>
        <v>0.9617</v>
      </c>
      <c r="I39" s="429">
        <f t="shared" ca="1" si="10"/>
        <v>0.9617</v>
      </c>
      <c r="J39" s="429">
        <f t="shared" ca="1" si="5"/>
        <v>0.66600000000000004</v>
      </c>
      <c r="K39" s="166"/>
    </row>
    <row r="40" spans="1:11" ht="30" customHeight="1" x14ac:dyDescent="0.45">
      <c r="A40" s="428" t="str">
        <f ca="1">IFERROR(INDIRECT($I16&amp;A$35),"")</f>
        <v>Eisen- und Metallverarbeitende Gewerbe (Elektriker, Installateur, Schlosser etc)</v>
      </c>
      <c r="B40" s="429">
        <f ca="1">IFERROR(INDIRECT($I16&amp;B$35),"")</f>
        <v>0.29569999999999996</v>
      </c>
      <c r="C40" s="467">
        <f t="shared" ref="C40:F42" ca="1" si="15">IFERROR(ROUNDUP(INDIRECT($I16&amp;C$35),3),"")</f>
        <v>0.39100000000000001</v>
      </c>
      <c r="D40" s="467">
        <f t="shared" ca="1" si="15"/>
        <v>0</v>
      </c>
      <c r="E40" s="467">
        <f t="shared" ca="1" si="15"/>
        <v>0</v>
      </c>
      <c r="F40" s="467">
        <f t="shared" ca="1" si="15"/>
        <v>0.27600000000000002</v>
      </c>
      <c r="G40" s="448">
        <f t="shared" ca="1" si="8"/>
        <v>0.66700000000000004</v>
      </c>
      <c r="H40" s="429">
        <f t="shared" ca="1" si="9"/>
        <v>0.9627</v>
      </c>
      <c r="I40" s="429">
        <f t="shared" ca="1" si="10"/>
        <v>0.95069999999999999</v>
      </c>
      <c r="J40" s="429">
        <f t="shared" ca="1" si="5"/>
        <v>0.65500000000000003</v>
      </c>
      <c r="K40" s="166"/>
    </row>
    <row r="41" spans="1:11" ht="30" customHeight="1" x14ac:dyDescent="0.45">
      <c r="A41" s="428" t="str">
        <f ca="1">IFERROR(INDIRECT($I17&amp;A$35),"")</f>
        <v>Eisen- und Metallverarbeitende Gewerbe - Gewerk SPENGLER (ohne BUAG)</v>
      </c>
      <c r="B41" s="429">
        <f ca="1">IFERROR(INDIRECT($I19&amp;B$35),"")</f>
        <v>0.29569999999999996</v>
      </c>
      <c r="C41" s="467">
        <f t="shared" ca="1" si="15"/>
        <v>0.39100000000000001</v>
      </c>
      <c r="D41" s="467">
        <f t="shared" ca="1" si="15"/>
        <v>0</v>
      </c>
      <c r="E41" s="467">
        <f t="shared" ca="1" si="15"/>
        <v>0</v>
      </c>
      <c r="F41" s="467">
        <f t="shared" ca="1" si="15"/>
        <v>0.27600000000000002</v>
      </c>
      <c r="G41" s="448">
        <f t="shared" ref="G41" ca="1" si="16">SUM(C41:F41)</f>
        <v>0.66700000000000004</v>
      </c>
      <c r="H41" s="429">
        <f t="shared" ref="H41" ca="1" si="17">SUM(B41,G41)</f>
        <v>0.9627</v>
      </c>
      <c r="I41" s="429">
        <f t="shared" ref="I41" ca="1" si="18">SUM(B41,J41)</f>
        <v>0.95069999999999999</v>
      </c>
      <c r="J41" s="429">
        <f t="shared" ca="1" si="5"/>
        <v>0.65500000000000003</v>
      </c>
      <c r="K41" s="543" t="s">
        <v>318</v>
      </c>
    </row>
    <row r="42" spans="1:11" ht="30" customHeight="1" x14ac:dyDescent="0.45">
      <c r="A42" s="428" t="str">
        <f ca="1">IFERROR(INDIRECT($I18&amp;A$35),"")</f>
        <v>Eisen- und Metallverarbeitende Gewerbe &amp; BUAG - Gewerk SPENGLER</v>
      </c>
      <c r="B42" s="429">
        <f ca="1">IFERROR(INDIRECT($I18&amp;B$35),"")</f>
        <v>0.28739999999999999</v>
      </c>
      <c r="C42" s="467">
        <f t="shared" ca="1" si="15"/>
        <v>0.23100000000000001</v>
      </c>
      <c r="D42" s="467">
        <f t="shared" ca="1" si="15"/>
        <v>0</v>
      </c>
      <c r="E42" s="467">
        <f t="shared" ca="1" si="15"/>
        <v>-3.5000000000000003E-2</v>
      </c>
      <c r="F42" s="467">
        <f t="shared" ca="1" si="15"/>
        <v>0.69399999999999995</v>
      </c>
      <c r="G42" s="448">
        <f ca="1">SUM(C42:F42)</f>
        <v>0.8899999999999999</v>
      </c>
      <c r="H42" s="429">
        <f t="shared" ref="H42" ca="1" si="19">SUM(B42,G42)</f>
        <v>1.1774</v>
      </c>
      <c r="I42" s="429">
        <f t="shared" ref="I42" ca="1" si="20">SUM(B42,J42)</f>
        <v>1.0533999999999999</v>
      </c>
      <c r="J42" s="429">
        <f t="shared" ca="1" si="5"/>
        <v>0.76600000000000001</v>
      </c>
      <c r="K42" s="544"/>
    </row>
    <row r="43" spans="1:11" ht="30" customHeight="1" x14ac:dyDescent="0.45">
      <c r="A43" s="428" t="str">
        <f t="shared" ref="A43:B43" ca="1" si="21">IFERROR(INDIRECT($I19&amp;A$35),"")</f>
        <v>Gärtner und Landschaftsgärtner</v>
      </c>
      <c r="B43" s="429">
        <f t="shared" ca="1" si="21"/>
        <v>0.29569999999999996</v>
      </c>
      <c r="C43" s="467">
        <f t="shared" ref="C43:F43" ca="1" si="22">IFERROR(ROUNDUP(INDIRECT($I19&amp;C$35),3),"")</f>
        <v>0.66600000000000004</v>
      </c>
      <c r="D43" s="467">
        <f t="shared" ca="1" si="22"/>
        <v>0</v>
      </c>
      <c r="E43" s="467">
        <f t="shared" ca="1" si="22"/>
        <v>0</v>
      </c>
      <c r="F43" s="467">
        <f t="shared" ca="1" si="22"/>
        <v>0</v>
      </c>
      <c r="G43" s="448">
        <f t="shared" ca="1" si="8"/>
        <v>0.66600000000000004</v>
      </c>
      <c r="H43" s="429">
        <f t="shared" ca="1" si="9"/>
        <v>0.9617</v>
      </c>
      <c r="I43" s="429">
        <f t="shared" ca="1" si="10"/>
        <v>0.9617</v>
      </c>
      <c r="J43" s="429">
        <f t="shared" ca="1" si="5"/>
        <v>0.66600000000000004</v>
      </c>
    </row>
    <row r="44" spans="1:11" ht="30" customHeight="1" x14ac:dyDescent="0.45">
      <c r="A44" s="428" t="str">
        <f t="shared" ref="A44:B44" ca="1" si="23">IFERROR(INDIRECT($I20&amp;A$35),"")</f>
        <v>Hafner, Platten- und Fliesenleger und BUAG</v>
      </c>
      <c r="B44" s="429">
        <f t="shared" ca="1" si="23"/>
        <v>0.28039999999999998</v>
      </c>
      <c r="C44" s="467">
        <f t="shared" ref="C44:F44" ca="1" si="24">IFERROR(ROUNDUP(INDIRECT($I20&amp;C$35),3),"")</f>
        <v>0.22900000000000001</v>
      </c>
      <c r="D44" s="467">
        <f t="shared" ca="1" si="24"/>
        <v>0.13800000000000001</v>
      </c>
      <c r="E44" s="467">
        <f t="shared" ca="1" si="24"/>
        <v>0</v>
      </c>
      <c r="F44" s="467">
        <f t="shared" ca="1" si="24"/>
        <v>0.501</v>
      </c>
      <c r="G44" s="448">
        <f t="shared" ca="1" si="8"/>
        <v>0.86799999999999999</v>
      </c>
      <c r="H44" s="429">
        <f t="shared" ca="1" si="9"/>
        <v>1.1484000000000001</v>
      </c>
      <c r="I44" s="429">
        <f t="shared" ca="1" si="10"/>
        <v>1.0504</v>
      </c>
      <c r="J44" s="429">
        <f t="shared" ca="1" si="5"/>
        <v>0.77</v>
      </c>
    </row>
    <row r="45" spans="1:11" ht="30" customHeight="1" x14ac:dyDescent="0.45">
      <c r="A45" s="428" t="str">
        <f t="shared" ref="A45:B45" ca="1" si="25">IFERROR(INDIRECT($I21&amp;A$35),"")</f>
        <v>Maler, Lackierer und Schilderhersteller (ohne BUAG!)</v>
      </c>
      <c r="B45" s="429">
        <f t="shared" ca="1" si="25"/>
        <v>0.29569999999999996</v>
      </c>
      <c r="C45" s="467">
        <f t="shared" ref="C45:F45" ca="1" si="26">IFERROR(ROUNDUP(INDIRECT($I21&amp;C$35),3),"")</f>
        <v>0.66200000000000003</v>
      </c>
      <c r="D45" s="467">
        <f t="shared" ca="1" si="26"/>
        <v>0</v>
      </c>
      <c r="E45" s="467">
        <f t="shared" ca="1" si="26"/>
        <v>0</v>
      </c>
      <c r="F45" s="467">
        <f t="shared" ca="1" si="26"/>
        <v>0</v>
      </c>
      <c r="G45" s="448">
        <f t="shared" ca="1" si="8"/>
        <v>0.66200000000000003</v>
      </c>
      <c r="H45" s="429">
        <f t="shared" ca="1" si="9"/>
        <v>0.9577</v>
      </c>
      <c r="I45" s="429">
        <f t="shared" ca="1" si="10"/>
        <v>0.9577</v>
      </c>
      <c r="J45" s="429">
        <f t="shared" ca="1" si="5"/>
        <v>0.66200000000000003</v>
      </c>
      <c r="K45" s="166"/>
    </row>
    <row r="46" spans="1:11" ht="30" customHeight="1" x14ac:dyDescent="0.45">
      <c r="A46" s="428" t="str">
        <f t="shared" ref="A46:B46" ca="1" si="27">IFERROR(INDIRECT($I22&amp;A$35),"")</f>
        <v>Maler, Lackierer und Schilderhersteller mit BUAG</v>
      </c>
      <c r="B46" s="429">
        <f t="shared" ca="1" si="27"/>
        <v>0.28039999999999998</v>
      </c>
      <c r="C46" s="467">
        <f t="shared" ref="C46:F46" ca="1" si="28">IFERROR(ROUNDUP(INDIRECT($I22&amp;C$35),3),"")</f>
        <v>0.36</v>
      </c>
      <c r="D46" s="467">
        <f t="shared" ca="1" si="28"/>
        <v>0</v>
      </c>
      <c r="E46" s="467">
        <f t="shared" ca="1" si="28"/>
        <v>0</v>
      </c>
      <c r="F46" s="467">
        <f t="shared" ca="1" si="28"/>
        <v>0.501</v>
      </c>
      <c r="G46" s="448">
        <f t="shared" ca="1" si="8"/>
        <v>0.86099999999999999</v>
      </c>
      <c r="H46" s="429">
        <f t="shared" ca="1" si="9"/>
        <v>1.1414</v>
      </c>
      <c r="I46" s="429">
        <f t="shared" ca="1" si="10"/>
        <v>1.0464</v>
      </c>
      <c r="J46" s="429">
        <f t="shared" ca="1" si="5"/>
        <v>0.76600000000000001</v>
      </c>
      <c r="K46" s="166"/>
    </row>
    <row r="47" spans="1:11" ht="30" customHeight="1" x14ac:dyDescent="0.45">
      <c r="A47" s="428" t="str">
        <f t="shared" ref="A47:B47" ca="1" si="29">IFERROR(INDIRECT($I23&amp;A$35),"")</f>
        <v>Tapezierer</v>
      </c>
      <c r="B47" s="429">
        <f t="shared" ca="1" si="29"/>
        <v>0.29569999999999996</v>
      </c>
      <c r="C47" s="467">
        <f t="shared" ref="C47:F47" ca="1" si="30">IFERROR(ROUNDUP(INDIRECT($I23&amp;C$35),3),"")</f>
        <v>0.67300000000000004</v>
      </c>
      <c r="D47" s="467">
        <f t="shared" ca="1" si="30"/>
        <v>0</v>
      </c>
      <c r="E47" s="467">
        <f t="shared" ca="1" si="30"/>
        <v>0</v>
      </c>
      <c r="F47" s="467">
        <f t="shared" ca="1" si="30"/>
        <v>0</v>
      </c>
      <c r="G47" s="448">
        <f t="shared" ca="1" si="8"/>
        <v>0.67300000000000004</v>
      </c>
      <c r="H47" s="429">
        <f t="shared" ca="1" si="9"/>
        <v>0.96870000000000001</v>
      </c>
      <c r="I47" s="429">
        <f t="shared" ca="1" si="10"/>
        <v>0.96870000000000001</v>
      </c>
      <c r="J47" s="429">
        <f t="shared" ca="1" si="5"/>
        <v>0.67300000000000004</v>
      </c>
      <c r="K47" s="166"/>
    </row>
    <row r="48" spans="1:11" ht="30" customHeight="1" x14ac:dyDescent="0.45">
      <c r="A48" s="428" t="str">
        <f t="shared" ref="A48:B48" ca="1" si="31">IFERROR(INDIRECT($I24&amp;A$35),"")</f>
        <v>Tischler und Holzgestalter</v>
      </c>
      <c r="B48" s="429">
        <f t="shared" ca="1" si="31"/>
        <v>0.29569999999999996</v>
      </c>
      <c r="C48" s="467">
        <f t="shared" ref="C48:F48" ca="1" si="32">IFERROR(ROUNDUP(INDIRECT($I24&amp;C$35),3),"")</f>
        <v>0.65900000000000003</v>
      </c>
      <c r="D48" s="467">
        <f t="shared" ca="1" si="32"/>
        <v>0</v>
      </c>
      <c r="E48" s="467">
        <f t="shared" ca="1" si="32"/>
        <v>0</v>
      </c>
      <c r="F48" s="467">
        <f t="shared" ca="1" si="32"/>
        <v>0</v>
      </c>
      <c r="G48" s="448">
        <f t="shared" ca="1" si="8"/>
        <v>0.65900000000000003</v>
      </c>
      <c r="H48" s="429">
        <f t="shared" ca="1" si="9"/>
        <v>0.95469999999999999</v>
      </c>
      <c r="I48" s="429">
        <f t="shared" ca="1" si="10"/>
        <v>0.95469999999999999</v>
      </c>
      <c r="J48" s="429">
        <f t="shared" ca="1" si="5"/>
        <v>0.65900000000000003</v>
      </c>
      <c r="K48" s="166"/>
    </row>
    <row r="49" spans="1:11" ht="30" customHeight="1" x14ac:dyDescent="0.45">
      <c r="A49" s="440" t="str">
        <f t="shared" ref="A49:B49" ca="1" si="33">IFERROR(INDIRECT($I25&amp;A$35),"")</f>
        <v/>
      </c>
      <c r="B49" s="441" t="str">
        <f t="shared" ca="1" si="33"/>
        <v/>
      </c>
      <c r="C49" s="468" t="str">
        <f t="shared" ref="C49:F49" ca="1" si="34">IFERROR(ROUNDUP(INDIRECT($I25&amp;C$35),3),"")</f>
        <v/>
      </c>
      <c r="D49" s="468" t="str">
        <f t="shared" ca="1" si="34"/>
        <v/>
      </c>
      <c r="E49" s="468" t="str">
        <f t="shared" ca="1" si="34"/>
        <v/>
      </c>
      <c r="F49" s="468" t="str">
        <f t="shared" ca="1" si="34"/>
        <v/>
      </c>
      <c r="G49" s="441">
        <f t="shared" ca="1" si="8"/>
        <v>0</v>
      </c>
      <c r="H49" s="441">
        <f t="shared" ca="1" si="9"/>
        <v>0</v>
      </c>
      <c r="I49" s="441">
        <f t="shared" ca="1" si="10"/>
        <v>0</v>
      </c>
      <c r="J49" s="441" t="str">
        <f t="shared" ca="1" si="5"/>
        <v/>
      </c>
      <c r="K49" s="166"/>
    </row>
    <row r="50" spans="1:11" ht="14.25" customHeight="1" x14ac:dyDescent="0.45">
      <c r="A50" s="473"/>
      <c r="B50" s="474"/>
      <c r="C50" s="475"/>
      <c r="D50" s="475"/>
      <c r="E50" s="475"/>
      <c r="F50" s="475"/>
      <c r="G50" s="474"/>
      <c r="H50" s="475"/>
      <c r="I50" s="475"/>
      <c r="J50" s="287"/>
      <c r="K50" s="464"/>
    </row>
    <row r="51" spans="1:11" ht="14.25" customHeight="1" x14ac:dyDescent="0.45">
      <c r="A51" s="575" t="s">
        <v>290</v>
      </c>
      <c r="B51" s="576"/>
      <c r="C51" s="576"/>
      <c r="D51" s="576"/>
      <c r="E51" s="576"/>
      <c r="F51" s="576"/>
      <c r="G51" s="576"/>
      <c r="H51" s="576"/>
      <c r="I51" s="573" t="s">
        <v>291</v>
      </c>
      <c r="J51" s="574"/>
      <c r="K51" s="43"/>
    </row>
    <row r="53" spans="1:11" x14ac:dyDescent="0.45">
      <c r="A53" s="241" t="s">
        <v>130</v>
      </c>
      <c r="B53" s="242"/>
      <c r="C53" s="242"/>
      <c r="D53" s="196"/>
      <c r="E53" s="196"/>
      <c r="F53" s="40"/>
      <c r="G53" s="40"/>
      <c r="H53" s="40"/>
      <c r="I53" s="40"/>
      <c r="J53" s="41"/>
    </row>
    <row r="54" spans="1:11" x14ac:dyDescent="0.45">
      <c r="A54" s="244" t="s">
        <v>131</v>
      </c>
      <c r="B54" s="207"/>
      <c r="C54" s="207"/>
      <c r="D54" s="1"/>
      <c r="E54" s="1"/>
      <c r="J54" s="197"/>
    </row>
    <row r="55" spans="1:11" x14ac:dyDescent="0.45">
      <c r="A55" s="244" t="s">
        <v>132</v>
      </c>
      <c r="B55" s="207"/>
      <c r="C55" s="207"/>
      <c r="D55" s="1"/>
      <c r="E55" s="1"/>
      <c r="J55" s="197"/>
    </row>
    <row r="56" spans="1:11" x14ac:dyDescent="0.45">
      <c r="A56" s="195" t="s">
        <v>279</v>
      </c>
      <c r="B56" s="246"/>
      <c r="C56" s="246"/>
      <c r="D56" s="198"/>
      <c r="E56" s="198"/>
      <c r="F56" s="43"/>
      <c r="G56" s="43"/>
      <c r="H56" s="43"/>
      <c r="I56" s="43"/>
      <c r="J56" s="44"/>
    </row>
    <row r="58" spans="1:11" x14ac:dyDescent="0.45">
      <c r="A58" s="241" t="s">
        <v>168</v>
      </c>
      <c r="B58" s="242"/>
      <c r="C58" s="40"/>
      <c r="D58" s="40"/>
      <c r="E58" s="40"/>
      <c r="F58" s="40"/>
      <c r="G58" s="40"/>
      <c r="H58" s="40"/>
      <c r="I58" s="40"/>
      <c r="J58" s="41"/>
    </row>
    <row r="59" spans="1:11" x14ac:dyDescent="0.45">
      <c r="A59" s="244" t="s">
        <v>167</v>
      </c>
      <c r="B59" s="207"/>
      <c r="D59" s="297">
        <v>1.2</v>
      </c>
      <c r="E59" s="337" t="s">
        <v>209</v>
      </c>
      <c r="J59" s="197"/>
    </row>
    <row r="60" spans="1:11" x14ac:dyDescent="0.45">
      <c r="A60" s="195" t="s">
        <v>271</v>
      </c>
      <c r="B60" s="246"/>
      <c r="C60" s="43"/>
      <c r="D60" s="554" t="s">
        <v>213</v>
      </c>
      <c r="E60" s="554"/>
      <c r="F60" s="554"/>
      <c r="G60" s="554"/>
      <c r="H60" s="554"/>
      <c r="I60" s="554"/>
      <c r="J60" s="555"/>
    </row>
    <row r="61" spans="1:11" ht="18" x14ac:dyDescent="0.55000000000000004">
      <c r="A61" s="551" t="s">
        <v>204</v>
      </c>
      <c r="B61" s="552"/>
      <c r="C61" s="553"/>
      <c r="D61" s="556"/>
      <c r="E61" s="556"/>
      <c r="F61" s="556"/>
      <c r="G61" s="556"/>
      <c r="H61" s="556"/>
      <c r="I61" s="556"/>
      <c r="J61" s="557"/>
    </row>
    <row r="65" spans="1:9" x14ac:dyDescent="0.45">
      <c r="A65" s="39"/>
      <c r="B65" s="40"/>
      <c r="C65" s="40"/>
      <c r="D65" s="40"/>
      <c r="E65" s="509" t="s">
        <v>282</v>
      </c>
      <c r="F65" s="509"/>
      <c r="G65" s="509"/>
      <c r="H65" s="509"/>
      <c r="I65" s="510"/>
    </row>
    <row r="66" spans="1:9" x14ac:dyDescent="0.45">
      <c r="A66" s="165"/>
      <c r="E66" s="511"/>
      <c r="F66" s="511"/>
      <c r="G66" s="511"/>
      <c r="H66" s="511"/>
      <c r="I66" s="512"/>
    </row>
    <row r="67" spans="1:9" x14ac:dyDescent="0.45">
      <c r="A67" s="165"/>
      <c r="E67" s="511"/>
      <c r="F67" s="511"/>
      <c r="G67" s="511"/>
      <c r="H67" s="511"/>
      <c r="I67" s="512"/>
    </row>
    <row r="68" spans="1:9" x14ac:dyDescent="0.45">
      <c r="A68" s="165"/>
      <c r="I68" s="197"/>
    </row>
    <row r="69" spans="1:9" x14ac:dyDescent="0.45">
      <c r="A69" s="165"/>
      <c r="E69" s="511" t="s">
        <v>283</v>
      </c>
      <c r="F69" s="511"/>
      <c r="G69" s="511"/>
      <c r="H69" s="511"/>
      <c r="I69" s="512"/>
    </row>
    <row r="70" spans="1:9" x14ac:dyDescent="0.45">
      <c r="A70" s="165"/>
      <c r="E70" s="511"/>
      <c r="F70" s="511"/>
      <c r="G70" s="511"/>
      <c r="H70" s="511"/>
      <c r="I70" s="512"/>
    </row>
    <row r="71" spans="1:9" x14ac:dyDescent="0.45">
      <c r="A71" s="165"/>
      <c r="E71" s="511"/>
      <c r="F71" s="511"/>
      <c r="G71" s="511"/>
      <c r="H71" s="511"/>
      <c r="I71" s="512"/>
    </row>
    <row r="72" spans="1:9" x14ac:dyDescent="0.45">
      <c r="A72" s="165"/>
      <c r="I72" s="197"/>
    </row>
    <row r="73" spans="1:9" x14ac:dyDescent="0.45">
      <c r="A73" s="165"/>
      <c r="E73" s="511" t="s">
        <v>284</v>
      </c>
      <c r="F73" s="511"/>
      <c r="G73" s="511"/>
      <c r="H73" s="511"/>
      <c r="I73" s="512"/>
    </row>
    <row r="74" spans="1:9" x14ac:dyDescent="0.45">
      <c r="A74" s="165"/>
      <c r="E74" s="511"/>
      <c r="F74" s="511"/>
      <c r="G74" s="511"/>
      <c r="H74" s="511"/>
      <c r="I74" s="512"/>
    </row>
    <row r="75" spans="1:9" x14ac:dyDescent="0.45">
      <c r="A75" s="165"/>
      <c r="E75" s="511"/>
      <c r="F75" s="511"/>
      <c r="G75" s="511"/>
      <c r="H75" s="511"/>
      <c r="I75" s="512"/>
    </row>
    <row r="76" spans="1:9" ht="15.75" x14ac:dyDescent="0.5">
      <c r="A76" s="165"/>
      <c r="E76" s="513" t="s">
        <v>205</v>
      </c>
      <c r="F76" s="513"/>
      <c r="G76" s="513"/>
      <c r="H76" s="513"/>
      <c r="I76" s="514"/>
    </row>
    <row r="77" spans="1:9" x14ac:dyDescent="0.45">
      <c r="A77" s="165"/>
      <c r="E77" s="496" t="s">
        <v>200</v>
      </c>
      <c r="F77" s="496"/>
      <c r="G77" s="496"/>
      <c r="H77" s="496"/>
      <c r="I77" s="497"/>
    </row>
    <row r="78" spans="1:9" x14ac:dyDescent="0.45">
      <c r="A78" s="42"/>
      <c r="B78" s="43"/>
      <c r="C78" s="43"/>
      <c r="D78" s="43"/>
      <c r="E78" s="498"/>
      <c r="F78" s="498"/>
      <c r="G78" s="498"/>
      <c r="H78" s="498"/>
      <c r="I78" s="499"/>
    </row>
  </sheetData>
  <sheetProtection sheet="1" formatColumns="0" selectLockedCells="1"/>
  <mergeCells count="31">
    <mergeCell ref="A1:J1"/>
    <mergeCell ref="B29:C29"/>
    <mergeCell ref="G29:H29"/>
    <mergeCell ref="I29:J29"/>
    <mergeCell ref="H32:I32"/>
    <mergeCell ref="A3:J5"/>
    <mergeCell ref="A6:J8"/>
    <mergeCell ref="A32:A34"/>
    <mergeCell ref="A31:J31"/>
    <mergeCell ref="I11:J11"/>
    <mergeCell ref="E77:I78"/>
    <mergeCell ref="A10:J10"/>
    <mergeCell ref="A11:H11"/>
    <mergeCell ref="A61:C61"/>
    <mergeCell ref="D60:J61"/>
    <mergeCell ref="B32:B34"/>
    <mergeCell ref="H33:H34"/>
    <mergeCell ref="G32:G34"/>
    <mergeCell ref="I33:J34"/>
    <mergeCell ref="F32:F34"/>
    <mergeCell ref="E32:E34"/>
    <mergeCell ref="D32:D34"/>
    <mergeCell ref="C32:C34"/>
    <mergeCell ref="E65:I67"/>
    <mergeCell ref="I51:J51"/>
    <mergeCell ref="A51:H51"/>
    <mergeCell ref="K41:K42"/>
    <mergeCell ref="K30:K34"/>
    <mergeCell ref="E69:I71"/>
    <mergeCell ref="E73:I75"/>
    <mergeCell ref="E76:I76"/>
  </mergeCells>
  <hyperlinks>
    <hyperlink ref="A61" r:id="rId1" xr:uid="{E807B437-5799-4420-8826-3C1E99CD5E56}"/>
    <hyperlink ref="E77" r:id="rId2" xr:uid="{4FD58476-D49B-48B1-AA37-1588ECF5A157}"/>
    <hyperlink ref="I51" r:id="rId3" xr:uid="{136385C1-F056-4C7D-AD20-4FD7713BB1A6}"/>
  </hyperlinks>
  <pageMargins left="0.31496062992125984" right="0.31496062992125984" top="0.78740157480314965" bottom="0.78740157480314965" header="0.31496062992125984" footer="0.31496062992125984"/>
  <pageSetup paperSize="9" scale="34" orientation="landscape" r:id="rId4"/>
  <rowBreaks count="1" manualBreakCount="1">
    <brk id="28" max="16383" man="1"/>
  </rowBreaks>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52C5F-88CB-4CC1-B058-FC82A7367FBC}">
  <sheetPr codeName="Tabelle4">
    <tabColor rgb="FF00B050"/>
  </sheetPr>
  <dimension ref="A1:Q198"/>
  <sheetViews>
    <sheetView showGridLines="0" tabSelected="1" zoomScaleNormal="100" workbookViewId="0">
      <selection activeCell="E67" sqref="E67"/>
    </sheetView>
  </sheetViews>
  <sheetFormatPr baseColWidth="10" defaultColWidth="9.06640625" defaultRowHeight="14.25" x14ac:dyDescent="0.45"/>
  <cols>
    <col min="1" max="1" width="3.6640625" customWidth="1"/>
    <col min="2" max="2" width="10.1328125" customWidth="1"/>
    <col min="3" max="3" width="9.265625" customWidth="1"/>
    <col min="4" max="4" width="11.86328125" customWidth="1"/>
    <col min="5" max="6" width="9.265625" customWidth="1"/>
    <col min="7" max="9" width="8.1328125" customWidth="1"/>
    <col min="10" max="10" width="8.86328125" customWidth="1"/>
    <col min="11" max="11" width="2.265625" style="164" customWidth="1"/>
    <col min="12" max="12" width="1.3984375" customWidth="1"/>
    <col min="14" max="17" width="9.06640625" hidden="1" customWidth="1"/>
  </cols>
  <sheetData>
    <row r="1" spans="1:17" ht="18" x14ac:dyDescent="0.55000000000000004">
      <c r="A1" s="670" t="s">
        <v>147</v>
      </c>
      <c r="B1" s="671"/>
      <c r="C1" s="671"/>
      <c r="D1" s="671"/>
      <c r="E1" s="671"/>
      <c r="F1" s="671"/>
      <c r="G1" s="671"/>
      <c r="H1" s="671"/>
      <c r="I1" s="671"/>
      <c r="J1" s="672"/>
    </row>
    <row r="2" spans="1:17" ht="18" x14ac:dyDescent="0.55000000000000004">
      <c r="A2" s="664" t="s">
        <v>148</v>
      </c>
      <c r="B2" s="665"/>
      <c r="C2" s="665"/>
      <c r="D2" s="665"/>
      <c r="E2" s="665"/>
      <c r="F2" s="665"/>
      <c r="G2" s="665"/>
      <c r="H2" s="665"/>
      <c r="I2" s="665"/>
      <c r="J2" s="666"/>
    </row>
    <row r="3" spans="1:17" ht="18" x14ac:dyDescent="0.55000000000000004">
      <c r="A3" s="664" t="s">
        <v>149</v>
      </c>
      <c r="B3" s="665"/>
      <c r="C3" s="665"/>
      <c r="D3" s="665"/>
      <c r="E3" s="665"/>
      <c r="F3" s="665"/>
      <c r="G3" s="665"/>
      <c r="H3" s="665"/>
      <c r="I3" s="665"/>
      <c r="J3" s="666"/>
    </row>
    <row r="4" spans="1:17" ht="18" customHeight="1" x14ac:dyDescent="0.45">
      <c r="A4" s="660" t="s">
        <v>150</v>
      </c>
      <c r="B4" s="661"/>
      <c r="C4" s="661"/>
      <c r="D4" s="661"/>
      <c r="E4" s="661"/>
      <c r="F4" s="661"/>
      <c r="G4" s="661"/>
      <c r="H4" s="661"/>
      <c r="I4" s="661"/>
      <c r="J4" s="661"/>
      <c r="K4" s="661"/>
      <c r="L4" s="661"/>
      <c r="M4" s="661"/>
      <c r="N4" s="661"/>
      <c r="O4" s="661"/>
      <c r="P4" s="661"/>
      <c r="Q4" s="661"/>
    </row>
    <row r="5" spans="1:17" ht="18" customHeight="1" x14ac:dyDescent="0.45">
      <c r="A5" s="660"/>
      <c r="B5" s="661"/>
      <c r="C5" s="661"/>
      <c r="D5" s="661"/>
      <c r="E5" s="661"/>
      <c r="F5" s="661"/>
      <c r="G5" s="661"/>
      <c r="H5" s="661"/>
      <c r="I5" s="661"/>
      <c r="J5" s="661"/>
      <c r="K5" s="661"/>
      <c r="L5" s="661"/>
      <c r="M5" s="661"/>
      <c r="N5" s="661"/>
      <c r="O5" s="661"/>
      <c r="P5" s="661"/>
      <c r="Q5" s="661"/>
    </row>
    <row r="6" spans="1:17" ht="18" x14ac:dyDescent="0.55000000000000004">
      <c r="A6" s="353"/>
      <c r="B6" s="354"/>
      <c r="C6" s="354"/>
      <c r="D6" s="354"/>
      <c r="E6" s="354"/>
      <c r="F6" s="354"/>
      <c r="G6" s="354"/>
      <c r="H6" s="354"/>
      <c r="I6" s="354"/>
      <c r="J6" s="355"/>
    </row>
    <row r="7" spans="1:17" ht="18" x14ac:dyDescent="0.55000000000000004">
      <c r="A7" s="664"/>
      <c r="B7" s="665"/>
      <c r="C7" s="665"/>
      <c r="D7" s="665"/>
      <c r="E7" s="665"/>
      <c r="F7" s="665"/>
      <c r="G7" s="665"/>
      <c r="H7" s="665"/>
      <c r="I7" s="665"/>
      <c r="J7" s="666"/>
    </row>
    <row r="8" spans="1:17" ht="18" x14ac:dyDescent="0.55000000000000004">
      <c r="A8" s="664" t="s">
        <v>151</v>
      </c>
      <c r="B8" s="665"/>
      <c r="C8" s="665"/>
      <c r="D8" s="665"/>
      <c r="E8" s="665"/>
      <c r="F8" s="665"/>
      <c r="G8" s="665"/>
      <c r="H8" s="665"/>
      <c r="I8" s="665"/>
      <c r="J8" s="666"/>
    </row>
    <row r="9" spans="1:17" ht="15.75" x14ac:dyDescent="0.5">
      <c r="A9" s="667" t="s">
        <v>204</v>
      </c>
      <c r="B9" s="668"/>
      <c r="C9" s="668"/>
      <c r="D9" s="668"/>
      <c r="E9" s="668"/>
      <c r="F9" s="668"/>
      <c r="G9" s="668"/>
      <c r="H9" s="668"/>
      <c r="I9" s="668"/>
      <c r="J9" s="669"/>
    </row>
    <row r="10" spans="1:17" x14ac:dyDescent="0.45">
      <c r="A10" s="419" t="s">
        <v>250</v>
      </c>
      <c r="B10" s="422"/>
      <c r="C10" s="422" t="str">
        <f ca="1">MID(CELL("Dateiname",$A$1),FIND("]", CELL("Dateiname",$A$1))+1,31)</f>
        <v>Baugewerbe</v>
      </c>
      <c r="D10" s="422"/>
      <c r="E10" s="422"/>
      <c r="F10" s="422"/>
      <c r="G10" s="422"/>
      <c r="H10" s="422"/>
      <c r="I10" s="422"/>
      <c r="J10" s="423"/>
    </row>
    <row r="11" spans="1:17" ht="15.75" x14ac:dyDescent="0.5">
      <c r="A11" s="359"/>
      <c r="B11" s="359"/>
      <c r="C11" s="359"/>
      <c r="D11" s="359"/>
      <c r="E11" s="359"/>
      <c r="F11" s="359"/>
      <c r="G11" s="359"/>
      <c r="H11" s="359"/>
      <c r="I11" s="359"/>
      <c r="J11" s="359"/>
    </row>
    <row r="12" spans="1:17" ht="15.75" x14ac:dyDescent="0.5">
      <c r="A12" s="359"/>
      <c r="B12" s="359"/>
      <c r="C12" s="359"/>
      <c r="D12" s="359"/>
      <c r="F12" s="359"/>
      <c r="G12" s="359"/>
      <c r="H12" s="359"/>
      <c r="I12" s="359"/>
      <c r="J12" s="359"/>
    </row>
    <row r="13" spans="1:17" ht="15.75" x14ac:dyDescent="0.5">
      <c r="A13" s="359"/>
      <c r="B13" s="359"/>
      <c r="C13" s="359"/>
      <c r="D13" s="359"/>
      <c r="E13" s="359"/>
      <c r="F13" s="359"/>
      <c r="G13" s="359"/>
      <c r="H13" s="359"/>
      <c r="I13" s="359"/>
      <c r="J13" s="359"/>
    </row>
    <row r="14" spans="1:17" ht="15.75" x14ac:dyDescent="0.5">
      <c r="A14" s="603" t="s">
        <v>234</v>
      </c>
      <c r="B14" s="604"/>
      <c r="C14" s="604"/>
      <c r="D14" s="604"/>
      <c r="E14" s="604"/>
      <c r="F14" s="604"/>
      <c r="G14" s="604"/>
      <c r="H14" s="604"/>
      <c r="I14" s="604"/>
      <c r="J14" s="605"/>
    </row>
    <row r="15" spans="1:17" ht="15.75" x14ac:dyDescent="0.5">
      <c r="A15" s="381"/>
      <c r="B15" s="390" t="s">
        <v>198</v>
      </c>
      <c r="C15" s="376" t="s">
        <v>106</v>
      </c>
      <c r="D15" s="376" t="s">
        <v>108</v>
      </c>
      <c r="E15" s="376" t="s">
        <v>110</v>
      </c>
      <c r="F15" s="376" t="s">
        <v>112</v>
      </c>
      <c r="G15" s="616" t="s">
        <v>239</v>
      </c>
      <c r="H15" s="616"/>
      <c r="I15" s="606" t="s">
        <v>255</v>
      </c>
      <c r="J15" s="607"/>
    </row>
    <row r="16" spans="1:17" ht="15.75" x14ac:dyDescent="0.5">
      <c r="A16" s="382"/>
      <c r="B16" s="391">
        <f>H52</f>
        <v>0.28739999999999999</v>
      </c>
      <c r="C16" s="383">
        <f>D167</f>
        <v>0.23606496508548039</v>
      </c>
      <c r="D16" s="383">
        <f t="shared" ref="D16:F16" si="0">E167</f>
        <v>0</v>
      </c>
      <c r="E16" s="383">
        <f t="shared" si="0"/>
        <v>0.14517034816856639</v>
      </c>
      <c r="F16" s="383">
        <f t="shared" si="0"/>
        <v>0.56865039193968303</v>
      </c>
      <c r="G16" s="617">
        <f>C16+D16+E16+F16</f>
        <v>0.94988570519372983</v>
      </c>
      <c r="H16" s="618"/>
      <c r="I16" s="608">
        <f>H170</f>
        <v>0.81906869867694487</v>
      </c>
      <c r="J16" s="609"/>
    </row>
    <row r="17" spans="1:10" ht="15.75" x14ac:dyDescent="0.5">
      <c r="A17" s="364"/>
      <c r="B17" s="370"/>
      <c r="C17" s="364"/>
      <c r="D17" s="364"/>
      <c r="E17" s="364"/>
      <c r="F17" s="364"/>
      <c r="G17" s="364"/>
      <c r="H17" s="364"/>
      <c r="I17" s="364"/>
      <c r="J17" s="364"/>
    </row>
    <row r="18" spans="1:10" ht="15.75" customHeight="1" x14ac:dyDescent="0.45">
      <c r="A18" s="625" t="s">
        <v>235</v>
      </c>
      <c r="B18" s="626"/>
      <c r="C18" s="626"/>
      <c r="D18" s="626"/>
      <c r="E18" s="626"/>
      <c r="F18" s="626"/>
      <c r="G18" s="626"/>
      <c r="H18" s="626"/>
      <c r="I18" s="626"/>
      <c r="J18" s="627"/>
    </row>
    <row r="19" spans="1:10" ht="15.75" customHeight="1" x14ac:dyDescent="0.45">
      <c r="A19" s="610"/>
      <c r="B19" s="611"/>
      <c r="C19" s="611"/>
      <c r="D19" s="611"/>
      <c r="E19" s="611"/>
      <c r="F19" s="611"/>
      <c r="G19" s="611"/>
      <c r="H19" s="611"/>
      <c r="I19" s="611"/>
      <c r="J19" s="612"/>
    </row>
    <row r="20" spans="1:10" ht="14.25" customHeight="1" x14ac:dyDescent="0.45">
      <c r="A20" s="610" t="s">
        <v>236</v>
      </c>
      <c r="B20" s="611"/>
      <c r="C20" s="611"/>
      <c r="D20" s="611"/>
      <c r="E20" s="611"/>
      <c r="F20" s="611"/>
      <c r="G20" s="611"/>
      <c r="H20" s="611"/>
      <c r="I20" s="611"/>
      <c r="J20" s="612"/>
    </row>
    <row r="21" spans="1:10" ht="14.25" customHeight="1" x14ac:dyDescent="0.45">
      <c r="A21" s="610"/>
      <c r="B21" s="611"/>
      <c r="C21" s="611"/>
      <c r="D21" s="611"/>
      <c r="E21" s="611"/>
      <c r="F21" s="611"/>
      <c r="G21" s="611"/>
      <c r="H21" s="611"/>
      <c r="I21" s="611"/>
      <c r="J21" s="612"/>
    </row>
    <row r="22" spans="1:10" ht="15.75" customHeight="1" x14ac:dyDescent="0.45">
      <c r="A22" s="610"/>
      <c r="B22" s="611"/>
      <c r="C22" s="611"/>
      <c r="D22" s="611"/>
      <c r="E22" s="611"/>
      <c r="F22" s="611"/>
      <c r="G22" s="611"/>
      <c r="H22" s="611"/>
      <c r="I22" s="611"/>
      <c r="J22" s="612"/>
    </row>
    <row r="23" spans="1:10" x14ac:dyDescent="0.45">
      <c r="A23" s="610" t="s">
        <v>237</v>
      </c>
      <c r="B23" s="611"/>
      <c r="C23" s="611"/>
      <c r="D23" s="611"/>
      <c r="E23" s="611"/>
      <c r="F23" s="611"/>
      <c r="G23" s="611"/>
      <c r="H23" s="611"/>
      <c r="I23" s="611"/>
      <c r="J23" s="612"/>
    </row>
    <row r="24" spans="1:10" x14ac:dyDescent="0.45">
      <c r="A24" s="610"/>
      <c r="B24" s="611"/>
      <c r="C24" s="611"/>
      <c r="D24" s="611"/>
      <c r="E24" s="611"/>
      <c r="F24" s="611"/>
      <c r="G24" s="611"/>
      <c r="H24" s="611"/>
      <c r="I24" s="611"/>
      <c r="J24" s="612"/>
    </row>
    <row r="25" spans="1:10" x14ac:dyDescent="0.45">
      <c r="A25" s="610"/>
      <c r="B25" s="611"/>
      <c r="C25" s="611"/>
      <c r="D25" s="611"/>
      <c r="E25" s="611"/>
      <c r="F25" s="611"/>
      <c r="G25" s="611"/>
      <c r="H25" s="611"/>
      <c r="I25" s="611"/>
      <c r="J25" s="612"/>
    </row>
    <row r="26" spans="1:10" x14ac:dyDescent="0.45">
      <c r="A26" s="610" t="s">
        <v>238</v>
      </c>
      <c r="B26" s="611"/>
      <c r="C26" s="611"/>
      <c r="D26" s="611"/>
      <c r="E26" s="611"/>
      <c r="F26" s="611"/>
      <c r="G26" s="611"/>
      <c r="H26" s="611"/>
      <c r="I26" s="611"/>
      <c r="J26" s="612"/>
    </row>
    <row r="27" spans="1:10" x14ac:dyDescent="0.45">
      <c r="A27" s="610"/>
      <c r="B27" s="611"/>
      <c r="C27" s="611"/>
      <c r="D27" s="611"/>
      <c r="E27" s="611"/>
      <c r="F27" s="611"/>
      <c r="G27" s="611"/>
      <c r="H27" s="611"/>
      <c r="I27" s="611"/>
      <c r="J27" s="612"/>
    </row>
    <row r="28" spans="1:10" x14ac:dyDescent="0.45">
      <c r="A28" s="613"/>
      <c r="B28" s="614"/>
      <c r="C28" s="614"/>
      <c r="D28" s="614"/>
      <c r="E28" s="614"/>
      <c r="F28" s="614"/>
      <c r="G28" s="614"/>
      <c r="H28" s="614"/>
      <c r="I28" s="614"/>
      <c r="J28" s="615"/>
    </row>
    <row r="29" spans="1:10" x14ac:dyDescent="0.45">
      <c r="A29" s="625" t="s">
        <v>240</v>
      </c>
      <c r="B29" s="626"/>
      <c r="C29" s="626"/>
      <c r="D29" s="626"/>
      <c r="E29" s="626"/>
      <c r="F29" s="626"/>
      <c r="G29" s="626"/>
      <c r="H29" s="626"/>
      <c r="I29" s="626"/>
      <c r="J29" s="627"/>
    </row>
    <row r="30" spans="1:10" x14ac:dyDescent="0.45">
      <c r="A30" s="610"/>
      <c r="B30" s="611"/>
      <c r="C30" s="611"/>
      <c r="D30" s="611"/>
      <c r="E30" s="611"/>
      <c r="F30" s="611"/>
      <c r="G30" s="611"/>
      <c r="H30" s="611"/>
      <c r="I30" s="611"/>
      <c r="J30" s="612"/>
    </row>
    <row r="31" spans="1:10" ht="15.75" customHeight="1" x14ac:dyDescent="0.45">
      <c r="A31" s="613"/>
      <c r="B31" s="614"/>
      <c r="C31" s="614"/>
      <c r="D31" s="614"/>
      <c r="E31" s="614"/>
      <c r="F31" s="614"/>
      <c r="G31" s="614"/>
      <c r="H31" s="614"/>
      <c r="I31" s="614"/>
      <c r="J31" s="615"/>
    </row>
    <row r="32" spans="1:10" ht="15.75" customHeight="1" x14ac:dyDescent="0.45">
      <c r="A32" s="619" t="s">
        <v>242</v>
      </c>
      <c r="B32" s="620"/>
      <c r="C32" s="620"/>
      <c r="D32" s="620"/>
      <c r="E32" s="620"/>
      <c r="F32" s="620"/>
      <c r="G32" s="620"/>
      <c r="H32" s="620"/>
      <c r="I32" s="620"/>
      <c r="J32" s="621"/>
    </row>
    <row r="33" spans="1:11" ht="15.75" customHeight="1" x14ac:dyDescent="0.45">
      <c r="A33" s="622"/>
      <c r="B33" s="623"/>
      <c r="C33" s="623"/>
      <c r="D33" s="623"/>
      <c r="E33" s="623"/>
      <c r="F33" s="623"/>
      <c r="G33" s="623"/>
      <c r="H33" s="623"/>
      <c r="I33" s="623"/>
      <c r="J33" s="624"/>
    </row>
    <row r="34" spans="1:11" ht="15.75" x14ac:dyDescent="0.5">
      <c r="A34" s="376"/>
      <c r="B34" s="376"/>
      <c r="C34" s="376"/>
      <c r="D34" s="376"/>
      <c r="E34" s="376"/>
      <c r="F34" s="376"/>
      <c r="G34" s="376"/>
      <c r="H34" s="376"/>
      <c r="I34" s="376"/>
      <c r="J34" s="376"/>
    </row>
    <row r="35" spans="1:11" ht="18" x14ac:dyDescent="0.45">
      <c r="A35" s="602" t="s">
        <v>241</v>
      </c>
      <c r="B35" s="602"/>
      <c r="C35" s="602"/>
      <c r="D35" s="602"/>
      <c r="E35" s="602"/>
      <c r="F35" s="602"/>
      <c r="G35" s="602"/>
      <c r="H35" s="602"/>
      <c r="I35" s="602"/>
      <c r="J35" s="602"/>
    </row>
    <row r="37" spans="1:11" x14ac:dyDescent="0.45">
      <c r="A37" s="687" t="s">
        <v>40</v>
      </c>
      <c r="B37" s="688"/>
      <c r="C37" s="688"/>
      <c r="D37" s="688"/>
      <c r="E37" s="688"/>
      <c r="F37" s="688"/>
      <c r="G37" s="689"/>
      <c r="H37" s="690"/>
      <c r="I37" s="63"/>
      <c r="J37" s="63"/>
      <c r="K37" s="64"/>
    </row>
    <row r="38" spans="1:11" x14ac:dyDescent="0.45">
      <c r="A38" s="662">
        <f>'DPNK-Stamm'!B2</f>
        <v>46006</v>
      </c>
      <c r="B38" s="663"/>
      <c r="C38" s="257"/>
      <c r="D38" s="257"/>
      <c r="E38" s="258" t="s">
        <v>81</v>
      </c>
      <c r="F38" s="259" t="s">
        <v>83</v>
      </c>
      <c r="G38" s="43"/>
      <c r="H38" s="227" t="s">
        <v>19</v>
      </c>
      <c r="I38" s="63"/>
      <c r="J38" s="63"/>
      <c r="K38" s="64"/>
    </row>
    <row r="39" spans="1:11" x14ac:dyDescent="0.45">
      <c r="A39" s="628" t="str">
        <f>'DPNK-Stamm'!A4</f>
        <v>Arbeitslosenversicherung</v>
      </c>
      <c r="B39" s="629"/>
      <c r="C39" s="629"/>
      <c r="D39" s="629"/>
      <c r="E39" s="629"/>
      <c r="F39" s="630"/>
      <c r="G39" s="268" t="s">
        <v>81</v>
      </c>
      <c r="H39" s="224">
        <f>IF(G39=$E$38,'DPNK-Stamm'!H4,"")</f>
        <v>2.9499999999999998E-2</v>
      </c>
      <c r="I39" s="63"/>
      <c r="J39" s="63"/>
      <c r="K39" s="64"/>
    </row>
    <row r="40" spans="1:11" x14ac:dyDescent="0.45">
      <c r="A40" s="628" t="str">
        <f>'DPNK-Stamm'!A5</f>
        <v>Zuschlag Insolvenzentgeltsicherung</v>
      </c>
      <c r="B40" s="629"/>
      <c r="C40" s="629"/>
      <c r="D40" s="629"/>
      <c r="E40" s="629"/>
      <c r="F40" s="630"/>
      <c r="G40" s="269" t="s">
        <v>81</v>
      </c>
      <c r="H40" s="225">
        <f>IF(G40=$E$38,'DPNK-Stamm'!H5,"")</f>
        <v>1E-3</v>
      </c>
      <c r="I40" s="63"/>
      <c r="J40" s="63"/>
      <c r="K40" s="64"/>
    </row>
    <row r="41" spans="1:11" x14ac:dyDescent="0.45">
      <c r="A41" s="628" t="str">
        <f>'DPNK-Stamm'!A6</f>
        <v>Pensionsversicherung ASVG</v>
      </c>
      <c r="B41" s="629"/>
      <c r="C41" s="629"/>
      <c r="D41" s="629"/>
      <c r="E41" s="629"/>
      <c r="F41" s="630"/>
      <c r="G41" s="269" t="s">
        <v>81</v>
      </c>
      <c r="H41" s="225">
        <f>IF(G41=$E$38,'DPNK-Stamm'!H6,"")</f>
        <v>0.1255</v>
      </c>
      <c r="I41" s="63"/>
      <c r="J41" s="63"/>
      <c r="K41" s="64"/>
    </row>
    <row r="42" spans="1:11" x14ac:dyDescent="0.45">
      <c r="A42" s="628" t="str">
        <f>'DPNK-Stamm'!A7</f>
        <v>Krankenversicherung ASVG</v>
      </c>
      <c r="B42" s="629"/>
      <c r="C42" s="629"/>
      <c r="D42" s="629"/>
      <c r="E42" s="629"/>
      <c r="F42" s="630"/>
      <c r="G42" s="269" t="s">
        <v>81</v>
      </c>
      <c r="H42" s="225">
        <f>IF(G42=$E$38,'DPNK-Stamm'!H7,"")</f>
        <v>3.78E-2</v>
      </c>
      <c r="I42" s="63"/>
      <c r="J42" s="63"/>
      <c r="K42" s="64"/>
    </row>
    <row r="43" spans="1:11" x14ac:dyDescent="0.45">
      <c r="A43" s="628" t="str">
        <f>'DPNK-Stamm'!A8</f>
        <v>Unfallversicherung</v>
      </c>
      <c r="B43" s="629"/>
      <c r="C43" s="629"/>
      <c r="D43" s="629"/>
      <c r="E43" s="629"/>
      <c r="F43" s="630"/>
      <c r="G43" s="269" t="s">
        <v>81</v>
      </c>
      <c r="H43" s="225">
        <f>IF(G43=$E$38,'DPNK-Stamm'!H8,"")</f>
        <v>1.0999999999999999E-2</v>
      </c>
      <c r="I43" s="63"/>
      <c r="J43" s="63"/>
      <c r="K43" s="64"/>
    </row>
    <row r="44" spans="1:11" x14ac:dyDescent="0.45">
      <c r="A44" s="628" t="str">
        <f>'DPNK-Stamm'!A9</f>
        <v>Familienlastenausgleichsfonds (FLAF)</v>
      </c>
      <c r="B44" s="629"/>
      <c r="C44" s="629"/>
      <c r="D44" s="629"/>
      <c r="E44" s="629"/>
      <c r="F44" s="630"/>
      <c r="G44" s="269" t="s">
        <v>81</v>
      </c>
      <c r="H44" s="225">
        <f>IF(G44=$E$38,'DPNK-Stamm'!H9,"")</f>
        <v>3.6999999999999998E-2</v>
      </c>
      <c r="I44" s="63"/>
      <c r="J44" s="63"/>
      <c r="K44" s="64"/>
    </row>
    <row r="45" spans="1:11" x14ac:dyDescent="0.45">
      <c r="A45" s="628" t="str">
        <f>'DPNK-Stamm'!A10</f>
        <v>DZ zum FLAF (im Mittel; bitte zutreffenden Bundesländerwert eintragen)</v>
      </c>
      <c r="B45" s="629"/>
      <c r="C45" s="629"/>
      <c r="D45" s="629"/>
      <c r="E45" s="629"/>
      <c r="F45" s="630"/>
      <c r="G45" s="269" t="s">
        <v>81</v>
      </c>
      <c r="H45" s="225">
        <f>IF(G45=$E$38,'DPNK-Stamm'!H10,"")</f>
        <v>3.5999999999999999E-3</v>
      </c>
      <c r="I45" s="63"/>
      <c r="J45" s="63"/>
      <c r="K45" s="64"/>
    </row>
    <row r="46" spans="1:11" x14ac:dyDescent="0.45">
      <c r="A46" s="628" t="str">
        <f>'DPNK-Stamm'!A11</f>
        <v>Wohnbauförderungsbeitrag alle BL o. Wien</v>
      </c>
      <c r="B46" s="629"/>
      <c r="C46" s="629"/>
      <c r="D46" s="629"/>
      <c r="E46" s="629"/>
      <c r="F46" s="630"/>
      <c r="G46" s="269" t="s">
        <v>81</v>
      </c>
      <c r="H46" s="225">
        <f>IF(G46=$E$38,'DPNK-Stamm'!H11,"")</f>
        <v>5.0000000000000001E-3</v>
      </c>
      <c r="I46" s="63"/>
      <c r="J46" s="63"/>
      <c r="K46" s="64"/>
    </row>
    <row r="47" spans="1:11" x14ac:dyDescent="0.45">
      <c r="A47" s="628" t="str">
        <f>'DPNK-Stamm'!A12</f>
        <v>Schlechtwetterentschädigungsbeitrag</v>
      </c>
      <c r="B47" s="629"/>
      <c r="C47" s="629"/>
      <c r="D47" s="629"/>
      <c r="E47" s="629"/>
      <c r="F47" s="630"/>
      <c r="G47" s="269" t="s">
        <v>81</v>
      </c>
      <c r="H47" s="225">
        <f>IF(G47=$E$38,'DPNK-Stamm'!H12,"")</f>
        <v>7.0000000000000001E-3</v>
      </c>
      <c r="I47" s="63"/>
      <c r="J47" s="63"/>
      <c r="K47" s="64"/>
    </row>
    <row r="48" spans="1:11" x14ac:dyDescent="0.45">
      <c r="A48" s="628" t="str">
        <f>'DPNK-Stamm'!A13</f>
        <v>Kommunalsteuer</v>
      </c>
      <c r="B48" s="629"/>
      <c r="C48" s="629"/>
      <c r="D48" s="629"/>
      <c r="E48" s="629"/>
      <c r="F48" s="630"/>
      <c r="G48" s="269" t="s">
        <v>81</v>
      </c>
      <c r="H48" s="225">
        <f>IF(G48=$E$38,'DPNK-Stamm'!H13,"")</f>
        <v>0.03</v>
      </c>
      <c r="I48" s="63"/>
      <c r="J48" s="63"/>
      <c r="K48" s="64"/>
    </row>
    <row r="49" spans="1:11" x14ac:dyDescent="0.45">
      <c r="A49" s="628" t="str">
        <f>'DPNK-Stamm'!A14</f>
        <v>Abfertigung-Neu (Betriebl. Mitarbeitervorsorge)</v>
      </c>
      <c r="B49" s="629"/>
      <c r="C49" s="629"/>
      <c r="D49" s="629"/>
      <c r="E49" s="629"/>
      <c r="F49" s="630"/>
      <c r="G49" s="269" t="s">
        <v>83</v>
      </c>
      <c r="H49" s="225" t="str">
        <f>IF(G49=$E$38,'DPNK-Stamm'!H14,"")</f>
        <v/>
      </c>
      <c r="I49" s="63"/>
      <c r="J49" s="63"/>
      <c r="K49" s="64"/>
    </row>
    <row r="50" spans="1:11" x14ac:dyDescent="0.45">
      <c r="A50" s="628" t="str">
        <f>'DPNK-Stamm'!A15</f>
        <v>frei</v>
      </c>
      <c r="B50" s="629"/>
      <c r="C50" s="629"/>
      <c r="D50" s="629"/>
      <c r="E50" s="629"/>
      <c r="F50" s="630"/>
      <c r="G50" s="269" t="s">
        <v>83</v>
      </c>
      <c r="H50" s="225" t="str">
        <f>IF(G50=$E$38,'DPNK-Stamm'!H15,"")</f>
        <v/>
      </c>
      <c r="I50" s="63"/>
      <c r="J50" s="63"/>
      <c r="K50" s="64"/>
    </row>
    <row r="51" spans="1:11" x14ac:dyDescent="0.45">
      <c r="A51" s="628" t="str">
        <f>'DPNK-Stamm'!A16</f>
        <v>frei</v>
      </c>
      <c r="B51" s="629"/>
      <c r="C51" s="629"/>
      <c r="D51" s="629"/>
      <c r="E51" s="629"/>
      <c r="F51" s="630"/>
      <c r="G51" s="269" t="s">
        <v>83</v>
      </c>
      <c r="H51" s="225" t="str">
        <f>IF(G51=$E$38,'DPNK-Stamm'!H16,"")</f>
        <v/>
      </c>
      <c r="I51" s="63"/>
      <c r="J51" s="63"/>
      <c r="K51" s="64"/>
    </row>
    <row r="52" spans="1:11" x14ac:dyDescent="0.45">
      <c r="A52" s="184" t="s">
        <v>41</v>
      </c>
      <c r="B52" s="101"/>
      <c r="C52" s="101"/>
      <c r="D52" s="101"/>
      <c r="E52" s="101"/>
      <c r="F52" s="101"/>
      <c r="G52" s="101"/>
      <c r="H52" s="228">
        <f>SUM(H39:H51)</f>
        <v>0.28739999999999999</v>
      </c>
      <c r="I52" s="63"/>
      <c r="J52" s="63"/>
      <c r="K52" s="64"/>
    </row>
    <row r="53" spans="1:11" x14ac:dyDescent="0.45">
      <c r="A53" s="645"/>
      <c r="B53" s="645"/>
      <c r="C53" s="645"/>
      <c r="D53" s="645"/>
      <c r="E53" s="645"/>
      <c r="F53" s="645"/>
      <c r="G53" s="645"/>
      <c r="H53" s="645"/>
      <c r="I53" s="63"/>
      <c r="J53" s="63"/>
      <c r="K53" s="64"/>
    </row>
    <row r="54" spans="1:11" x14ac:dyDescent="0.45">
      <c r="A54" s="600" t="str">
        <f>'DPNK-Stamm'!A20</f>
        <v>DPNK auf laufendes Entgelt</v>
      </c>
      <c r="B54" s="601"/>
      <c r="C54" s="601"/>
      <c r="D54" s="601"/>
      <c r="E54" s="601"/>
      <c r="F54" s="601"/>
      <c r="G54" s="601"/>
      <c r="H54" s="228">
        <f>H52</f>
        <v>0.28739999999999999</v>
      </c>
      <c r="I54" s="63"/>
      <c r="J54" s="63"/>
      <c r="K54" s="64"/>
    </row>
    <row r="55" spans="1:11" x14ac:dyDescent="0.45">
      <c r="A55" s="631" t="str">
        <f>'DPNK-Stamm'!A21</f>
        <v>abzüglich Wohnbauförderungsbeitrag</v>
      </c>
      <c r="B55" s="632"/>
      <c r="C55" s="632"/>
      <c r="D55" s="632"/>
      <c r="E55" s="632"/>
      <c r="F55" s="632"/>
      <c r="G55" s="632"/>
      <c r="H55" s="69">
        <f>'DPNK-Stamm'!H21</f>
        <v>-5.0000000000000001E-3</v>
      </c>
      <c r="I55" s="63"/>
      <c r="J55" s="63"/>
      <c r="K55" s="64"/>
    </row>
    <row r="56" spans="1:11" hidden="1" x14ac:dyDescent="0.45">
      <c r="A56" s="651">
        <f>'DPNK-Stamm'!A22</f>
        <v>0</v>
      </c>
      <c r="B56" s="652"/>
      <c r="C56" s="652"/>
      <c r="D56" s="652"/>
      <c r="E56" s="652"/>
      <c r="F56" s="652"/>
      <c r="G56" s="263"/>
      <c r="H56" s="68">
        <f>'DPNK-Stamm'!H22</f>
        <v>0</v>
      </c>
      <c r="I56" s="63"/>
      <c r="J56" s="63"/>
      <c r="K56" s="64"/>
    </row>
    <row r="57" spans="1:11" x14ac:dyDescent="0.45">
      <c r="A57" s="646" t="str">
        <f>'DPNK-Stamm'!A23</f>
        <v>Direkte Personalnebenkosten auf Sonderzahlungen</v>
      </c>
      <c r="B57" s="647"/>
      <c r="C57" s="647"/>
      <c r="D57" s="647"/>
      <c r="E57" s="647"/>
      <c r="F57" s="647"/>
      <c r="G57" s="647"/>
      <c r="H57" s="67">
        <f>SUM(H54:H56)</f>
        <v>0.28239999999999998</v>
      </c>
      <c r="I57" s="63"/>
      <c r="J57" s="63"/>
      <c r="K57" s="64"/>
    </row>
    <row r="58" spans="1:11" x14ac:dyDescent="0.45">
      <c r="A58" s="325" t="str">
        <f>'DPNK-Stamm'!A24</f>
        <v>Mittelwert</v>
      </c>
      <c r="B58" s="326"/>
      <c r="C58" s="326"/>
      <c r="D58" s="326"/>
      <c r="E58" s="326"/>
      <c r="F58" s="326"/>
      <c r="G58" s="326"/>
      <c r="H58" s="228">
        <f>(H52+H57)/2</f>
        <v>0.28489999999999999</v>
      </c>
      <c r="I58" s="63"/>
      <c r="J58" s="63"/>
      <c r="K58" s="64"/>
    </row>
    <row r="59" spans="1:11" x14ac:dyDescent="0.45">
      <c r="A59" s="63"/>
      <c r="B59" s="63"/>
      <c r="C59" s="63"/>
      <c r="D59" s="63"/>
      <c r="E59" s="63"/>
      <c r="F59" s="63"/>
      <c r="G59" s="63"/>
      <c r="H59" s="63"/>
      <c r="I59" s="63"/>
      <c r="J59" s="63"/>
      <c r="K59" s="64"/>
    </row>
    <row r="60" spans="1:11" ht="18" x14ac:dyDescent="0.45">
      <c r="A60" s="685" t="s">
        <v>1</v>
      </c>
      <c r="B60" s="686"/>
      <c r="C60" s="686"/>
      <c r="D60" s="686"/>
      <c r="E60" s="686"/>
      <c r="F60" s="686"/>
      <c r="G60" s="73" t="s">
        <v>2</v>
      </c>
      <c r="H60" s="648" t="s">
        <v>43</v>
      </c>
      <c r="I60" s="63"/>
      <c r="J60" s="63"/>
      <c r="K60" s="64"/>
    </row>
    <row r="61" spans="1:11" x14ac:dyDescent="0.45">
      <c r="A61" s="74" t="s">
        <v>4</v>
      </c>
      <c r="B61" s="75"/>
      <c r="C61" s="75"/>
      <c r="D61" s="75"/>
      <c r="E61" s="76"/>
      <c r="F61" s="76"/>
      <c r="G61" s="77">
        <v>365.25</v>
      </c>
      <c r="H61" s="649"/>
      <c r="I61" s="63"/>
      <c r="J61" s="63"/>
      <c r="K61" s="64"/>
    </row>
    <row r="62" spans="1:11" x14ac:dyDescent="0.45">
      <c r="A62" s="78" t="s">
        <v>5</v>
      </c>
      <c r="B62" s="79"/>
      <c r="C62" s="79"/>
      <c r="D62" s="79"/>
      <c r="E62" s="80"/>
      <c r="F62" s="80"/>
      <c r="G62" s="81">
        <f>-G61/7*2</f>
        <v>-104.35714285714286</v>
      </c>
      <c r="H62" s="82"/>
      <c r="I62" s="63"/>
      <c r="J62" s="63"/>
      <c r="K62" s="64"/>
    </row>
    <row r="63" spans="1:11" x14ac:dyDescent="0.45">
      <c r="A63" s="83" t="s">
        <v>7</v>
      </c>
      <c r="B63" s="75"/>
      <c r="C63" s="75"/>
      <c r="D63" s="75"/>
      <c r="E63" s="76"/>
      <c r="F63" s="76"/>
      <c r="G63" s="84">
        <f>SUM(G61:G62)</f>
        <v>260.89285714285711</v>
      </c>
      <c r="H63" s="82"/>
      <c r="I63" s="63"/>
      <c r="J63" s="63"/>
      <c r="K63" s="64"/>
    </row>
    <row r="64" spans="1:11" x14ac:dyDescent="0.45">
      <c r="A64" s="85" t="s">
        <v>44</v>
      </c>
      <c r="B64" s="86"/>
      <c r="C64" s="86"/>
      <c r="D64" s="86"/>
      <c r="E64" s="63"/>
      <c r="F64" s="63"/>
      <c r="G64" s="87">
        <v>-10.43</v>
      </c>
      <c r="H64" s="650">
        <f>-(G64+G65)</f>
        <v>11.858571428571429</v>
      </c>
      <c r="I64" s="63"/>
      <c r="J64" s="63"/>
      <c r="K64" s="64"/>
    </row>
    <row r="65" spans="1:11" x14ac:dyDescent="0.45">
      <c r="A65" s="85" t="s">
        <v>292</v>
      </c>
      <c r="B65" s="86"/>
      <c r="C65" s="86"/>
      <c r="D65" s="88"/>
      <c r="E65" s="63"/>
      <c r="F65" s="410">
        <v>1</v>
      </c>
      <c r="G65" s="87">
        <f>-2*5/7*F65</f>
        <v>-1.4285714285714286</v>
      </c>
      <c r="H65" s="650"/>
      <c r="I65" s="63"/>
      <c r="J65" s="63"/>
      <c r="K65" s="64"/>
    </row>
    <row r="66" spans="1:11" x14ac:dyDescent="0.45">
      <c r="A66" s="85" t="s">
        <v>45</v>
      </c>
      <c r="B66" s="86"/>
      <c r="C66" s="705"/>
      <c r="D66" s="706"/>
      <c r="E66" s="63"/>
      <c r="F66" s="63"/>
      <c r="G66" s="87"/>
      <c r="H66" s="89"/>
      <c r="I66" s="63"/>
      <c r="J66" s="63"/>
      <c r="K66" s="64"/>
    </row>
    <row r="67" spans="1:11" ht="14.25" customHeight="1" x14ac:dyDescent="0.45">
      <c r="A67" s="90"/>
      <c r="B67" s="91">
        <v>5</v>
      </c>
      <c r="C67" s="707">
        <v>5</v>
      </c>
      <c r="D67" s="707"/>
      <c r="E67" s="154">
        <v>0.85</v>
      </c>
      <c r="G67" s="87">
        <f>-5*B67*E67</f>
        <v>-21.25</v>
      </c>
      <c r="H67" s="650">
        <f>-(G67+G68)</f>
        <v>25.75</v>
      </c>
      <c r="J67" s="63"/>
      <c r="K67" s="64"/>
    </row>
    <row r="68" spans="1:11" x14ac:dyDescent="0.45">
      <c r="A68" s="92"/>
      <c r="B68" s="93">
        <v>6</v>
      </c>
      <c r="C68" s="707">
        <v>5</v>
      </c>
      <c r="D68" s="707"/>
      <c r="E68" s="94">
        <f>1-E67</f>
        <v>0.15000000000000002</v>
      </c>
      <c r="G68" s="81">
        <f>-5*B68*E68</f>
        <v>-4.5000000000000009</v>
      </c>
      <c r="H68" s="650"/>
      <c r="J68" s="63"/>
      <c r="K68" s="64"/>
    </row>
    <row r="69" spans="1:11" x14ac:dyDescent="0.45">
      <c r="A69" s="83" t="s">
        <v>14</v>
      </c>
      <c r="B69" s="104"/>
      <c r="C69" s="75"/>
      <c r="D69" s="75"/>
      <c r="E69" s="76"/>
      <c r="F69" s="76"/>
      <c r="G69" s="84">
        <f>SUM(G63:G68)</f>
        <v>223.28428571428569</v>
      </c>
      <c r="H69" s="89"/>
      <c r="I69" s="63"/>
      <c r="J69" s="63"/>
      <c r="K69" s="64"/>
    </row>
    <row r="70" spans="1:11" x14ac:dyDescent="0.45">
      <c r="A70" s="95" t="s">
        <v>276</v>
      </c>
      <c r="B70" s="86"/>
      <c r="C70" s="86"/>
      <c r="D70" s="86"/>
      <c r="E70" s="63"/>
      <c r="F70" s="63"/>
      <c r="G70" s="96">
        <v>-11</v>
      </c>
      <c r="H70" s="650">
        <f>-(G70+G71)</f>
        <v>13.5</v>
      </c>
      <c r="I70" s="63"/>
      <c r="J70" s="63"/>
      <c r="K70" s="64"/>
    </row>
    <row r="71" spans="1:11" x14ac:dyDescent="0.45">
      <c r="A71" s="97" t="s">
        <v>277</v>
      </c>
      <c r="B71" s="79"/>
      <c r="C71" s="79"/>
      <c r="D71" s="79"/>
      <c r="E71" s="80"/>
      <c r="F71" s="80"/>
      <c r="G71" s="96">
        <v>-2.5</v>
      </c>
      <c r="H71" s="650"/>
      <c r="I71" s="63"/>
      <c r="J71" s="63"/>
      <c r="K71" s="64"/>
    </row>
    <row r="72" spans="1:11" x14ac:dyDescent="0.45">
      <c r="A72" s="83" t="s">
        <v>273</v>
      </c>
      <c r="B72" s="104"/>
      <c r="C72" s="75"/>
      <c r="D72" s="75"/>
      <c r="E72" s="76"/>
      <c r="F72" s="76"/>
      <c r="G72" s="98">
        <f>SUM(G69:G71)</f>
        <v>209.78428571428569</v>
      </c>
      <c r="H72" s="89"/>
      <c r="I72" s="63"/>
      <c r="J72" s="63"/>
      <c r="K72" s="64"/>
    </row>
    <row r="73" spans="1:11" x14ac:dyDescent="0.45">
      <c r="A73" s="95" t="s">
        <v>278</v>
      </c>
      <c r="B73" s="86"/>
      <c r="C73" s="86"/>
      <c r="D73" s="86"/>
      <c r="E73" s="63"/>
      <c r="F73" s="63"/>
      <c r="G73" s="96">
        <v>-6.5</v>
      </c>
      <c r="H73" s="99">
        <f>-G73</f>
        <v>6.5</v>
      </c>
      <c r="I73" s="63"/>
      <c r="J73" s="63"/>
      <c r="K73" s="64"/>
    </row>
    <row r="74" spans="1:11" x14ac:dyDescent="0.45">
      <c r="A74" s="20" t="s">
        <v>275</v>
      </c>
      <c r="B74" s="86"/>
      <c r="C74" s="86"/>
      <c r="D74" s="86"/>
      <c r="E74" s="63"/>
      <c r="F74" s="63"/>
      <c r="G74" s="96">
        <v>-7.5</v>
      </c>
      <c r="H74" s="99">
        <f>-G74</f>
        <v>7.5</v>
      </c>
      <c r="I74" s="63"/>
      <c r="J74" s="63"/>
      <c r="K74" s="64"/>
    </row>
    <row r="75" spans="1:11" x14ac:dyDescent="0.45">
      <c r="A75" s="70" t="s">
        <v>274</v>
      </c>
      <c r="B75" s="100"/>
      <c r="C75" s="100"/>
      <c r="D75" s="100"/>
      <c r="E75" s="101"/>
      <c r="F75" s="101"/>
      <c r="G75" s="102">
        <f>SUM(G72:G74)</f>
        <v>195.78428571428569</v>
      </c>
      <c r="H75" s="103">
        <f>SUM(H61:H74)</f>
        <v>65.108571428571423</v>
      </c>
      <c r="I75" s="63"/>
      <c r="J75" s="63"/>
      <c r="K75" s="64"/>
    </row>
    <row r="76" spans="1:11" x14ac:dyDescent="0.45">
      <c r="A76" s="645"/>
      <c r="B76" s="645"/>
      <c r="C76" s="645"/>
      <c r="D76" s="645"/>
      <c r="E76" s="645"/>
      <c r="F76" s="645"/>
      <c r="G76" s="645"/>
      <c r="H76" s="645"/>
      <c r="I76" s="63"/>
      <c r="J76" s="63"/>
      <c r="K76" s="64"/>
    </row>
    <row r="77" spans="1:11" ht="14.25" customHeight="1" x14ac:dyDescent="0.45">
      <c r="A77" s="682" t="s">
        <v>18</v>
      </c>
      <c r="B77" s="683"/>
      <c r="C77" s="683"/>
      <c r="D77" s="683"/>
      <c r="E77" s="683"/>
      <c r="F77" s="684"/>
      <c r="G77" s="76"/>
      <c r="H77" s="76"/>
      <c r="I77" s="76"/>
      <c r="J77" s="107"/>
      <c r="K77" s="597" t="s">
        <v>46</v>
      </c>
    </row>
    <row r="78" spans="1:11" x14ac:dyDescent="0.45">
      <c r="A78" s="65" t="s">
        <v>47</v>
      </c>
      <c r="B78" s="66"/>
      <c r="C78" s="66"/>
      <c r="D78" s="66"/>
      <c r="E78" s="108"/>
      <c r="F78" s="109"/>
      <c r="G78" s="73" t="s">
        <v>17</v>
      </c>
      <c r="H78" s="73" t="s">
        <v>19</v>
      </c>
      <c r="I78" s="110" t="s">
        <v>48</v>
      </c>
      <c r="J78" s="111" t="s">
        <v>49</v>
      </c>
      <c r="K78" s="598"/>
    </row>
    <row r="79" spans="1:11" x14ac:dyDescent="0.45">
      <c r="A79" s="112"/>
      <c r="B79" s="113"/>
      <c r="C79" s="113"/>
      <c r="D79" s="113"/>
      <c r="E79" s="114"/>
      <c r="F79" s="114"/>
      <c r="G79" s="115"/>
      <c r="H79" s="115"/>
      <c r="I79" s="116"/>
      <c r="J79" s="117"/>
      <c r="K79" s="598"/>
    </row>
    <row r="80" spans="1:11" x14ac:dyDescent="0.45">
      <c r="A80" s="118" t="s">
        <v>50</v>
      </c>
      <c r="B80" s="114"/>
      <c r="C80" s="114"/>
      <c r="D80" s="114"/>
      <c r="E80" s="114"/>
      <c r="F80" s="114"/>
      <c r="G80" s="119">
        <f>G75</f>
        <v>195.78428571428569</v>
      </c>
      <c r="H80" s="120">
        <f>G80/G80</f>
        <v>1</v>
      </c>
      <c r="I80" s="121">
        <f>H$52</f>
        <v>0.28739999999999999</v>
      </c>
      <c r="J80" s="122">
        <f>H80*(1+I80)</f>
        <v>1.2873999999999999</v>
      </c>
      <c r="K80" s="598"/>
    </row>
    <row r="81" spans="1:17" x14ac:dyDescent="0.45">
      <c r="A81" s="118" t="s">
        <v>51</v>
      </c>
      <c r="B81" s="86"/>
      <c r="C81" s="86"/>
      <c r="D81" s="86"/>
      <c r="E81" s="86"/>
      <c r="F81" s="86"/>
      <c r="G81" s="123"/>
      <c r="H81" s="124"/>
      <c r="I81" s="121"/>
      <c r="J81" s="125"/>
      <c r="K81" s="598"/>
    </row>
    <row r="82" spans="1:17" x14ac:dyDescent="0.45">
      <c r="A82" s="126" t="s">
        <v>52</v>
      </c>
      <c r="B82" s="86"/>
      <c r="C82" s="86"/>
      <c r="D82" s="86"/>
      <c r="E82" s="86"/>
      <c r="F82" s="86"/>
      <c r="G82" s="123"/>
      <c r="H82" s="124"/>
      <c r="I82" s="121"/>
      <c r="J82" s="125"/>
      <c r="K82" s="599"/>
    </row>
    <row r="83" spans="1:17" x14ac:dyDescent="0.45">
      <c r="A83" s="127"/>
      <c r="B83" s="86" t="s">
        <v>53</v>
      </c>
      <c r="C83" s="86"/>
      <c r="D83" s="86"/>
      <c r="E83" s="86"/>
      <c r="F83" s="86"/>
      <c r="G83" s="123">
        <f>H64</f>
        <v>11.858571428571429</v>
      </c>
      <c r="H83" s="124">
        <f>G83/G$80</f>
        <v>6.0569577304467756E-2</v>
      </c>
      <c r="I83" s="121">
        <f t="shared" ref="I83:I85" si="1">H$52</f>
        <v>0.28739999999999999</v>
      </c>
      <c r="J83" s="122">
        <f>H83*(1+I83)</f>
        <v>7.7977273821771775E-2</v>
      </c>
      <c r="K83" s="128">
        <v>0</v>
      </c>
      <c r="N83" s="288">
        <f>IF($K83=0,$J83,0)</f>
        <v>7.7977273821771775E-2</v>
      </c>
      <c r="O83" s="289">
        <f>IF($K83=1,$J83,0)</f>
        <v>0</v>
      </c>
      <c r="P83" s="289">
        <f>IF($K83=2,$J83,0)</f>
        <v>0</v>
      </c>
      <c r="Q83" s="290">
        <f>IF($K83=3,$J83,0)</f>
        <v>0</v>
      </c>
    </row>
    <row r="84" spans="1:17" x14ac:dyDescent="0.45">
      <c r="A84" s="127"/>
      <c r="B84" s="86" t="s">
        <v>54</v>
      </c>
      <c r="C84" s="86"/>
      <c r="D84" s="86"/>
      <c r="E84" s="86"/>
      <c r="F84" s="86"/>
      <c r="G84" s="123">
        <f>H70</f>
        <v>13.5</v>
      </c>
      <c r="H84" s="124">
        <f t="shared" ref="H84:H85" si="2">G84/G$80</f>
        <v>6.8953440010507197E-2</v>
      </c>
      <c r="I84" s="121">
        <f t="shared" si="1"/>
        <v>0.28739999999999999</v>
      </c>
      <c r="J84" s="122">
        <f t="shared" ref="J84:J85" si="3">H84*(1+I84)</f>
        <v>8.8770658669526964E-2</v>
      </c>
      <c r="K84" s="128">
        <v>0</v>
      </c>
      <c r="N84" s="291">
        <f t="shared" ref="N84:N145" si="4">IF($K84=0,$J84,0)</f>
        <v>8.8770658669526964E-2</v>
      </c>
      <c r="O84" s="292">
        <f t="shared" ref="O84:O145" si="5">IF($K84=1,$J84,0)</f>
        <v>0</v>
      </c>
      <c r="P84" s="292">
        <f t="shared" ref="P84:P145" si="6">IF($K84=2,$J84,0)</f>
        <v>0</v>
      </c>
      <c r="Q84" s="293">
        <f t="shared" ref="Q84:Q145" si="7">IF($K84=3,$J84,0)</f>
        <v>0</v>
      </c>
    </row>
    <row r="85" spans="1:17" x14ac:dyDescent="0.45">
      <c r="A85" s="127"/>
      <c r="B85" s="88" t="s">
        <v>55</v>
      </c>
      <c r="C85" s="86"/>
      <c r="D85" s="86"/>
      <c r="E85" s="86"/>
      <c r="F85" s="86"/>
      <c r="G85" s="123">
        <f>H74</f>
        <v>7.5</v>
      </c>
      <c r="H85" s="124">
        <f t="shared" si="2"/>
        <v>3.8307466672504002E-2</v>
      </c>
      <c r="I85" s="121">
        <f t="shared" si="1"/>
        <v>0.28739999999999999</v>
      </c>
      <c r="J85" s="122">
        <f t="shared" si="3"/>
        <v>4.9317032594181645E-2</v>
      </c>
      <c r="K85" s="128">
        <v>0</v>
      </c>
      <c r="N85" s="291">
        <f t="shared" si="4"/>
        <v>4.9317032594181645E-2</v>
      </c>
      <c r="O85" s="292">
        <f t="shared" si="5"/>
        <v>0</v>
      </c>
      <c r="P85" s="292">
        <f t="shared" si="6"/>
        <v>0</v>
      </c>
      <c r="Q85" s="293">
        <f t="shared" si="7"/>
        <v>0</v>
      </c>
    </row>
    <row r="86" spans="1:17" x14ac:dyDescent="0.45">
      <c r="A86" s="127"/>
      <c r="B86" s="88" t="s">
        <v>56</v>
      </c>
      <c r="C86" s="86"/>
      <c r="D86" s="86"/>
      <c r="E86" s="86"/>
      <c r="F86" s="86"/>
      <c r="G86" s="123"/>
      <c r="H86" s="124"/>
      <c r="I86" s="121"/>
      <c r="J86" s="122"/>
      <c r="K86" s="128"/>
      <c r="N86" s="291">
        <f t="shared" si="4"/>
        <v>0</v>
      </c>
      <c r="O86" s="292">
        <f t="shared" si="5"/>
        <v>0</v>
      </c>
      <c r="P86" s="292">
        <f t="shared" si="6"/>
        <v>0</v>
      </c>
      <c r="Q86" s="293">
        <f t="shared" si="7"/>
        <v>0</v>
      </c>
    </row>
    <row r="87" spans="1:17" x14ac:dyDescent="0.45">
      <c r="A87" s="127"/>
      <c r="B87" s="86" t="s">
        <v>57</v>
      </c>
      <c r="C87" s="86"/>
      <c r="D87" s="86"/>
      <c r="E87" s="86"/>
      <c r="F87" s="86"/>
      <c r="G87" s="123"/>
      <c r="H87" s="124"/>
      <c r="I87" s="121"/>
      <c r="J87" s="125"/>
      <c r="K87" s="128"/>
      <c r="N87" s="291">
        <f t="shared" si="4"/>
        <v>0</v>
      </c>
      <c r="O87" s="292">
        <f t="shared" si="5"/>
        <v>0</v>
      </c>
      <c r="P87" s="292">
        <f t="shared" si="6"/>
        <v>0</v>
      </c>
      <c r="Q87" s="293">
        <f t="shared" si="7"/>
        <v>0</v>
      </c>
    </row>
    <row r="88" spans="1:17" x14ac:dyDescent="0.45">
      <c r="A88" s="126" t="s">
        <v>58</v>
      </c>
      <c r="B88" s="86"/>
      <c r="C88" s="86"/>
      <c r="D88" s="86"/>
      <c r="E88" s="86"/>
      <c r="F88" s="86"/>
      <c r="G88" s="123"/>
      <c r="H88" s="124"/>
      <c r="I88" s="121"/>
      <c r="J88" s="125"/>
      <c r="K88" s="128"/>
      <c r="N88" s="291">
        <f t="shared" si="4"/>
        <v>0</v>
      </c>
      <c r="O88" s="292">
        <f t="shared" si="5"/>
        <v>0</v>
      </c>
      <c r="P88" s="292">
        <f t="shared" si="6"/>
        <v>0</v>
      </c>
      <c r="Q88" s="293">
        <f t="shared" si="7"/>
        <v>0</v>
      </c>
    </row>
    <row r="89" spans="1:17" x14ac:dyDescent="0.45">
      <c r="A89" s="127"/>
      <c r="B89" s="114" t="s">
        <v>59</v>
      </c>
      <c r="C89" s="86"/>
      <c r="D89" s="86"/>
      <c r="E89" s="86"/>
      <c r="F89" s="86"/>
      <c r="G89" s="123"/>
      <c r="H89" s="124"/>
      <c r="I89" s="121"/>
      <c r="J89" s="125"/>
      <c r="K89" s="128"/>
      <c r="N89" s="291">
        <f t="shared" si="4"/>
        <v>0</v>
      </c>
      <c r="O89" s="292">
        <f t="shared" si="5"/>
        <v>0</v>
      </c>
      <c r="P89" s="292">
        <f t="shared" si="6"/>
        <v>0</v>
      </c>
      <c r="Q89" s="293">
        <f t="shared" si="7"/>
        <v>0</v>
      </c>
    </row>
    <row r="90" spans="1:17" x14ac:dyDescent="0.45">
      <c r="A90" s="127"/>
      <c r="B90" s="86" t="s">
        <v>60</v>
      </c>
      <c r="C90" s="86"/>
      <c r="D90" s="86"/>
      <c r="E90" s="123">
        <f>G63</f>
        <v>260.89285714285711</v>
      </c>
      <c r="F90" s="129" t="s">
        <v>2</v>
      </c>
      <c r="G90" s="63"/>
      <c r="H90" s="63"/>
      <c r="I90" s="121"/>
      <c r="J90" s="125"/>
      <c r="K90" s="128"/>
      <c r="N90" s="291">
        <f t="shared" si="4"/>
        <v>0</v>
      </c>
      <c r="O90" s="292">
        <f t="shared" si="5"/>
        <v>0</v>
      </c>
      <c r="P90" s="292">
        <f t="shared" si="6"/>
        <v>0</v>
      </c>
      <c r="Q90" s="293">
        <f t="shared" si="7"/>
        <v>0</v>
      </c>
    </row>
    <row r="91" spans="1:17" x14ac:dyDescent="0.45">
      <c r="A91" s="127"/>
      <c r="B91" s="86" t="s">
        <v>61</v>
      </c>
      <c r="C91" s="86"/>
      <c r="D91" s="86"/>
      <c r="E91" s="130">
        <f>-H67</f>
        <v>-25.75</v>
      </c>
      <c r="F91" s="131" t="s">
        <v>2</v>
      </c>
      <c r="G91" s="63"/>
      <c r="H91" s="63"/>
      <c r="I91" s="121"/>
      <c r="J91" s="125"/>
      <c r="K91" s="128"/>
      <c r="N91" s="291">
        <f t="shared" si="4"/>
        <v>0</v>
      </c>
      <c r="O91" s="292">
        <f t="shared" si="5"/>
        <v>0</v>
      </c>
      <c r="P91" s="292">
        <f t="shared" si="6"/>
        <v>0</v>
      </c>
      <c r="Q91" s="293">
        <f t="shared" si="7"/>
        <v>0</v>
      </c>
    </row>
    <row r="92" spans="1:17" x14ac:dyDescent="0.45">
      <c r="A92" s="127"/>
      <c r="B92" s="79"/>
      <c r="C92" s="79"/>
      <c r="D92" s="79"/>
      <c r="E92" s="130">
        <f>SUM(E90:E91)</f>
        <v>235.14285714285711</v>
      </c>
      <c r="F92" s="131" t="s">
        <v>2</v>
      </c>
      <c r="G92" s="63"/>
      <c r="H92" s="63"/>
      <c r="I92" s="121"/>
      <c r="J92" s="125"/>
      <c r="K92" s="128"/>
      <c r="N92" s="291">
        <f t="shared" si="4"/>
        <v>0</v>
      </c>
      <c r="O92" s="292">
        <f t="shared" si="5"/>
        <v>0</v>
      </c>
      <c r="P92" s="292">
        <f t="shared" si="6"/>
        <v>0</v>
      </c>
      <c r="Q92" s="293">
        <f t="shared" si="7"/>
        <v>0</v>
      </c>
    </row>
    <row r="93" spans="1:17" x14ac:dyDescent="0.45">
      <c r="A93" s="127"/>
      <c r="B93" s="86" t="s">
        <v>62</v>
      </c>
      <c r="C93" s="86"/>
      <c r="D93" s="86"/>
      <c r="E93" s="123">
        <f>E92/5</f>
        <v>47.028571428571425</v>
      </c>
      <c r="F93" s="129" t="s">
        <v>63</v>
      </c>
      <c r="G93" s="63"/>
      <c r="H93" s="63"/>
      <c r="I93" s="121"/>
      <c r="J93" s="125"/>
      <c r="K93" s="128"/>
      <c r="N93" s="291">
        <f t="shared" si="4"/>
        <v>0</v>
      </c>
      <c r="O93" s="292">
        <f t="shared" si="5"/>
        <v>0</v>
      </c>
      <c r="P93" s="292">
        <f t="shared" si="6"/>
        <v>0</v>
      </c>
      <c r="Q93" s="293">
        <f t="shared" si="7"/>
        <v>0</v>
      </c>
    </row>
    <row r="94" spans="1:17" x14ac:dyDescent="0.45">
      <c r="A94" s="127"/>
      <c r="B94" s="86" t="s">
        <v>64</v>
      </c>
      <c r="C94" s="86"/>
      <c r="D94" s="86"/>
      <c r="E94" s="123">
        <v>11.55</v>
      </c>
      <c r="F94" s="124" t="s">
        <v>65</v>
      </c>
      <c r="G94" s="63"/>
      <c r="H94" s="63"/>
      <c r="I94" s="121"/>
      <c r="J94" s="125"/>
      <c r="K94" s="128"/>
      <c r="N94" s="291">
        <f t="shared" si="4"/>
        <v>0</v>
      </c>
      <c r="O94" s="292">
        <f t="shared" si="5"/>
        <v>0</v>
      </c>
      <c r="P94" s="292">
        <f t="shared" si="6"/>
        <v>0</v>
      </c>
      <c r="Q94" s="293">
        <f t="shared" si="7"/>
        <v>0</v>
      </c>
    </row>
    <row r="95" spans="1:17" x14ac:dyDescent="0.45">
      <c r="A95" s="127"/>
      <c r="B95" s="79" t="s">
        <v>66</v>
      </c>
      <c r="C95" s="79"/>
      <c r="D95" s="79"/>
      <c r="E95" s="130">
        <v>1.2</v>
      </c>
      <c r="F95" s="132"/>
      <c r="G95" s="63"/>
      <c r="H95" s="63"/>
      <c r="I95" s="121"/>
      <c r="J95" s="125"/>
      <c r="K95" s="128"/>
      <c r="N95" s="291">
        <f t="shared" si="4"/>
        <v>0</v>
      </c>
      <c r="O95" s="292">
        <f t="shared" si="5"/>
        <v>0</v>
      </c>
      <c r="P95" s="292">
        <f t="shared" si="6"/>
        <v>0</v>
      </c>
      <c r="Q95" s="293">
        <f t="shared" si="7"/>
        <v>0</v>
      </c>
    </row>
    <row r="96" spans="1:17" x14ac:dyDescent="0.45">
      <c r="A96" s="127"/>
      <c r="B96" s="88" t="s">
        <v>67</v>
      </c>
      <c r="C96" s="86"/>
      <c r="D96" s="86"/>
      <c r="E96" s="123">
        <f>E93*E94*E95</f>
        <v>651.81599999999992</v>
      </c>
      <c r="F96" s="124" t="s">
        <v>65</v>
      </c>
      <c r="G96" s="63"/>
      <c r="H96" s="63"/>
      <c r="I96" s="121"/>
      <c r="J96" s="125"/>
      <c r="K96" s="128"/>
      <c r="N96" s="291">
        <f t="shared" si="4"/>
        <v>0</v>
      </c>
      <c r="O96" s="292">
        <f t="shared" si="5"/>
        <v>0</v>
      </c>
      <c r="P96" s="292">
        <f t="shared" si="6"/>
        <v>0</v>
      </c>
      <c r="Q96" s="293">
        <f t="shared" si="7"/>
        <v>0</v>
      </c>
    </row>
    <row r="97" spans="1:17" x14ac:dyDescent="0.45">
      <c r="A97" s="127"/>
      <c r="B97" s="88" t="s">
        <v>68</v>
      </c>
      <c r="C97" s="86"/>
      <c r="D97" s="86"/>
      <c r="E97" s="123">
        <f>E96/7.8</f>
        <v>83.566153846153838</v>
      </c>
      <c r="F97" s="129" t="s">
        <v>2</v>
      </c>
      <c r="G97" s="133">
        <f>E97</f>
        <v>83.566153846153838</v>
      </c>
      <c r="H97" s="124">
        <f t="shared" ref="H97" si="8">G97/G$80</f>
        <v>0.42682768712145069</v>
      </c>
      <c r="I97" s="121"/>
      <c r="J97" s="122">
        <f t="shared" ref="J97" si="9">H97*(1+I97)</f>
        <v>0.42682768712145069</v>
      </c>
      <c r="K97" s="128">
        <v>3</v>
      </c>
      <c r="N97" s="291">
        <f t="shared" si="4"/>
        <v>0</v>
      </c>
      <c r="O97" s="292">
        <f t="shared" si="5"/>
        <v>0</v>
      </c>
      <c r="P97" s="292">
        <f t="shared" si="6"/>
        <v>0</v>
      </c>
      <c r="Q97" s="293">
        <f t="shared" si="7"/>
        <v>0.42682768712145069</v>
      </c>
    </row>
    <row r="98" spans="1:17" x14ac:dyDescent="0.45">
      <c r="A98" s="127"/>
      <c r="B98" s="88" t="s">
        <v>69</v>
      </c>
      <c r="C98" s="86"/>
      <c r="D98" s="86"/>
      <c r="F98" s="129"/>
      <c r="G98" s="133"/>
      <c r="H98" s="124"/>
      <c r="I98" s="121"/>
      <c r="J98" s="122"/>
      <c r="K98" s="128"/>
      <c r="N98" s="291">
        <f t="shared" si="4"/>
        <v>0</v>
      </c>
      <c r="O98" s="292">
        <f t="shared" si="5"/>
        <v>0</v>
      </c>
      <c r="P98" s="292">
        <f t="shared" si="6"/>
        <v>0</v>
      </c>
      <c r="Q98" s="293">
        <f t="shared" si="7"/>
        <v>0</v>
      </c>
    </row>
    <row r="99" spans="1:17" x14ac:dyDescent="0.45">
      <c r="A99" s="127"/>
      <c r="B99" s="134">
        <v>0.64934999999999998</v>
      </c>
      <c r="C99" s="135" t="s">
        <v>70</v>
      </c>
      <c r="D99" s="136">
        <f>H97</f>
        <v>0.42682768712145069</v>
      </c>
      <c r="E99" s="137" t="s">
        <v>71</v>
      </c>
      <c r="F99" s="138">
        <f>E67</f>
        <v>0.85</v>
      </c>
      <c r="H99" s="124">
        <f>B99*D99*F99</f>
        <v>0.23558647483746686</v>
      </c>
      <c r="I99" s="121">
        <f>(H52+H57)/2</f>
        <v>0.28489999999999999</v>
      </c>
      <c r="J99" s="122">
        <f>H99*(1+I99)</f>
        <v>0.30270506151866117</v>
      </c>
      <c r="K99" s="128">
        <v>3</v>
      </c>
      <c r="N99" s="291">
        <f t="shared" si="4"/>
        <v>0</v>
      </c>
      <c r="O99" s="292">
        <f t="shared" si="5"/>
        <v>0</v>
      </c>
      <c r="P99" s="292">
        <f t="shared" si="6"/>
        <v>0</v>
      </c>
      <c r="Q99" s="293">
        <f t="shared" si="7"/>
        <v>0.30270506151866117</v>
      </c>
    </row>
    <row r="100" spans="1:17" x14ac:dyDescent="0.45">
      <c r="A100" s="127"/>
      <c r="B100" s="88" t="s">
        <v>72</v>
      </c>
      <c r="C100" s="86"/>
      <c r="D100" s="86"/>
      <c r="F100" s="129"/>
      <c r="G100" s="139"/>
      <c r="H100" s="124"/>
      <c r="I100" s="121"/>
      <c r="J100" s="122"/>
      <c r="K100" s="128"/>
      <c r="N100" s="291">
        <f t="shared" si="4"/>
        <v>0</v>
      </c>
      <c r="O100" s="292">
        <f t="shared" si="5"/>
        <v>0</v>
      </c>
      <c r="P100" s="292">
        <f t="shared" si="6"/>
        <v>0</v>
      </c>
      <c r="Q100" s="293">
        <f t="shared" si="7"/>
        <v>0</v>
      </c>
    </row>
    <row r="101" spans="1:17" x14ac:dyDescent="0.45">
      <c r="A101" s="127"/>
      <c r="B101" s="134">
        <v>0.77922000000000002</v>
      </c>
      <c r="C101" s="135" t="s">
        <v>70</v>
      </c>
      <c r="D101" s="136">
        <f>H97</f>
        <v>0.42682768712145069</v>
      </c>
      <c r="E101" s="137" t="s">
        <v>71</v>
      </c>
      <c r="F101" s="138">
        <f>E68</f>
        <v>0.15000000000000002</v>
      </c>
      <c r="G101" s="139"/>
      <c r="H101" s="132">
        <f>B101*D101*F101</f>
        <v>4.9888900553816527E-2</v>
      </c>
      <c r="I101" s="121">
        <f>I99</f>
        <v>0.28489999999999999</v>
      </c>
      <c r="J101" s="122">
        <f>H101*(1+I101)</f>
        <v>6.4102248321598859E-2</v>
      </c>
      <c r="K101" s="128">
        <v>3</v>
      </c>
      <c r="N101" s="291">
        <f t="shared" si="4"/>
        <v>0</v>
      </c>
      <c r="O101" s="292">
        <f t="shared" si="5"/>
        <v>0</v>
      </c>
      <c r="P101" s="292">
        <f t="shared" si="6"/>
        <v>0</v>
      </c>
      <c r="Q101" s="293">
        <f t="shared" si="7"/>
        <v>6.4102248321598859E-2</v>
      </c>
    </row>
    <row r="102" spans="1:17" x14ac:dyDescent="0.45">
      <c r="A102" s="127"/>
      <c r="B102" s="88" t="s">
        <v>73</v>
      </c>
      <c r="C102" s="86"/>
      <c r="D102" s="86"/>
      <c r="E102" s="123"/>
      <c r="F102" s="129"/>
      <c r="G102" s="133"/>
      <c r="H102" s="124">
        <f>H99+H101</f>
        <v>0.28547537539128337</v>
      </c>
      <c r="I102" s="121">
        <v>0.30099999999999999</v>
      </c>
      <c r="J102" s="122">
        <f>-H102*(1+I102)</f>
        <v>-0.37140346338405966</v>
      </c>
      <c r="K102" s="128">
        <v>3</v>
      </c>
      <c r="N102" s="291">
        <f t="shared" si="4"/>
        <v>0</v>
      </c>
      <c r="O102" s="292">
        <f t="shared" si="5"/>
        <v>0</v>
      </c>
      <c r="P102" s="292">
        <f t="shared" si="6"/>
        <v>0</v>
      </c>
      <c r="Q102" s="293">
        <f t="shared" si="7"/>
        <v>-0.37140346338405966</v>
      </c>
    </row>
    <row r="103" spans="1:17" x14ac:dyDescent="0.45">
      <c r="A103" s="127"/>
      <c r="B103" s="114" t="s">
        <v>115</v>
      </c>
      <c r="C103" s="86"/>
      <c r="D103" s="86"/>
      <c r="E103" s="86"/>
      <c r="F103" s="86"/>
      <c r="G103" s="123"/>
      <c r="H103" s="124"/>
      <c r="I103" s="121"/>
      <c r="J103" s="125"/>
      <c r="K103" s="128"/>
      <c r="N103" s="291">
        <f t="shared" si="4"/>
        <v>0</v>
      </c>
      <c r="O103" s="292">
        <f t="shared" si="5"/>
        <v>0</v>
      </c>
      <c r="P103" s="292">
        <f t="shared" si="6"/>
        <v>0</v>
      </c>
      <c r="Q103" s="293">
        <f t="shared" si="7"/>
        <v>0</v>
      </c>
    </row>
    <row r="104" spans="1:17" x14ac:dyDescent="0.45">
      <c r="A104" s="127"/>
      <c r="B104" s="88" t="s">
        <v>75</v>
      </c>
      <c r="C104" s="86"/>
      <c r="D104" s="86"/>
      <c r="E104" s="86">
        <v>34.86</v>
      </c>
      <c r="F104" s="86" t="s">
        <v>76</v>
      </c>
      <c r="G104" s="123"/>
      <c r="H104" s="124"/>
      <c r="I104" s="121"/>
      <c r="J104" s="125"/>
      <c r="K104" s="128"/>
      <c r="N104" s="291">
        <f t="shared" si="4"/>
        <v>0</v>
      </c>
      <c r="O104" s="292">
        <f t="shared" si="5"/>
        <v>0</v>
      </c>
      <c r="P104" s="292">
        <f t="shared" si="6"/>
        <v>0</v>
      </c>
      <c r="Q104" s="293">
        <f t="shared" si="7"/>
        <v>0</v>
      </c>
    </row>
    <row r="105" spans="1:17" x14ac:dyDescent="0.45">
      <c r="A105" s="127"/>
      <c r="B105" s="86" t="s">
        <v>64</v>
      </c>
      <c r="C105" s="86"/>
      <c r="D105" s="86"/>
      <c r="E105" s="123">
        <v>1.3</v>
      </c>
      <c r="F105" s="124" t="s">
        <v>65</v>
      </c>
      <c r="G105" s="123"/>
      <c r="H105" s="124"/>
      <c r="I105" s="121"/>
      <c r="J105" s="125"/>
      <c r="K105" s="128"/>
      <c r="N105" s="291">
        <f t="shared" si="4"/>
        <v>0</v>
      </c>
      <c r="O105" s="292">
        <f t="shared" si="5"/>
        <v>0</v>
      </c>
      <c r="P105" s="292">
        <f t="shared" si="6"/>
        <v>0</v>
      </c>
      <c r="Q105" s="293">
        <f t="shared" si="7"/>
        <v>0</v>
      </c>
    </row>
    <row r="106" spans="1:17" x14ac:dyDescent="0.45">
      <c r="A106" s="127"/>
      <c r="B106" s="79" t="s">
        <v>66</v>
      </c>
      <c r="C106" s="79"/>
      <c r="D106" s="79"/>
      <c r="E106" s="130">
        <v>1.2</v>
      </c>
      <c r="F106" s="132"/>
      <c r="G106" s="123"/>
      <c r="H106" s="124"/>
      <c r="I106" s="121"/>
      <c r="J106" s="125"/>
      <c r="K106" s="128"/>
      <c r="N106" s="291">
        <f t="shared" si="4"/>
        <v>0</v>
      </c>
      <c r="O106" s="292">
        <f t="shared" si="5"/>
        <v>0</v>
      </c>
      <c r="P106" s="292">
        <f t="shared" si="6"/>
        <v>0</v>
      </c>
      <c r="Q106" s="293">
        <f t="shared" si="7"/>
        <v>0</v>
      </c>
    </row>
    <row r="107" spans="1:17" x14ac:dyDescent="0.45">
      <c r="A107" s="127"/>
      <c r="B107" s="88" t="s">
        <v>67</v>
      </c>
      <c r="C107" s="86"/>
      <c r="D107" s="86"/>
      <c r="E107" s="123">
        <f>E104*E105*E106</f>
        <v>54.381599999999999</v>
      </c>
      <c r="F107" s="124" t="s">
        <v>65</v>
      </c>
      <c r="G107" s="123"/>
      <c r="H107" s="124"/>
      <c r="I107" s="121"/>
      <c r="J107" s="125"/>
      <c r="K107" s="128"/>
      <c r="N107" s="291">
        <f t="shared" si="4"/>
        <v>0</v>
      </c>
      <c r="O107" s="292">
        <f t="shared" si="5"/>
        <v>0</v>
      </c>
      <c r="P107" s="292">
        <f t="shared" si="6"/>
        <v>0</v>
      </c>
      <c r="Q107" s="293">
        <f t="shared" si="7"/>
        <v>0</v>
      </c>
    </row>
    <row r="108" spans="1:17" x14ac:dyDescent="0.45">
      <c r="A108" s="127"/>
      <c r="B108" s="79" t="s">
        <v>77</v>
      </c>
      <c r="C108" s="79"/>
      <c r="D108" s="79"/>
      <c r="E108" s="130">
        <f>E107/7.8</f>
        <v>6.9720000000000004</v>
      </c>
      <c r="F108" s="132" t="s">
        <v>2</v>
      </c>
      <c r="G108" s="123">
        <f>E108</f>
        <v>6.9720000000000004</v>
      </c>
      <c r="H108" s="124">
        <f t="shared" ref="H108" si="10">G108/G$80</f>
        <v>3.5610621018759718E-2</v>
      </c>
      <c r="I108" s="121"/>
      <c r="J108" s="122">
        <f t="shared" ref="J108" si="11">H108*(1+I108)</f>
        <v>3.5610621018759718E-2</v>
      </c>
      <c r="K108" s="128">
        <v>3</v>
      </c>
      <c r="N108" s="291">
        <f t="shared" si="4"/>
        <v>0</v>
      </c>
      <c r="O108" s="292">
        <f t="shared" si="5"/>
        <v>0</v>
      </c>
      <c r="P108" s="292">
        <f t="shared" si="6"/>
        <v>0</v>
      </c>
      <c r="Q108" s="293">
        <f t="shared" si="7"/>
        <v>3.5610621018759718E-2</v>
      </c>
    </row>
    <row r="109" spans="1:17" x14ac:dyDescent="0.45">
      <c r="A109" s="127"/>
      <c r="B109" s="86" t="s">
        <v>78</v>
      </c>
      <c r="C109" s="86"/>
      <c r="D109" s="86"/>
      <c r="E109" s="86">
        <v>4.28</v>
      </c>
      <c r="F109" s="88" t="s">
        <v>2</v>
      </c>
      <c r="G109" s="123"/>
      <c r="H109" s="124"/>
      <c r="I109" s="121"/>
      <c r="J109" s="125"/>
      <c r="K109" s="128"/>
      <c r="N109" s="291">
        <f t="shared" si="4"/>
        <v>0</v>
      </c>
      <c r="O109" s="292">
        <f t="shared" si="5"/>
        <v>0</v>
      </c>
      <c r="P109" s="292">
        <f t="shared" si="6"/>
        <v>0</v>
      </c>
      <c r="Q109" s="293">
        <f t="shared" si="7"/>
        <v>0</v>
      </c>
    </row>
    <row r="110" spans="1:17" x14ac:dyDescent="0.45">
      <c r="A110" s="127"/>
      <c r="B110" s="88" t="s">
        <v>191</v>
      </c>
      <c r="C110" s="86"/>
      <c r="D110" s="86"/>
      <c r="E110" s="123">
        <f>E109*1.2*1.301</f>
        <v>6.6819359999999994</v>
      </c>
      <c r="F110" s="86" t="s">
        <v>2</v>
      </c>
      <c r="G110" s="133">
        <f>-E110</f>
        <v>-6.6819359999999994</v>
      </c>
      <c r="H110" s="124">
        <f t="shared" ref="H110" si="12">G110/G$80</f>
        <v>-3.4129072083707288E-2</v>
      </c>
      <c r="I110" s="121"/>
      <c r="J110" s="122">
        <f t="shared" ref="J110" si="13">H110*(1+I110)</f>
        <v>-3.4129072083707288E-2</v>
      </c>
      <c r="K110" s="128">
        <v>2</v>
      </c>
      <c r="N110" s="291">
        <f t="shared" si="4"/>
        <v>0</v>
      </c>
      <c r="O110" s="292">
        <f t="shared" si="5"/>
        <v>0</v>
      </c>
      <c r="P110" s="292">
        <f t="shared" si="6"/>
        <v>-3.4129072083707288E-2</v>
      </c>
      <c r="Q110" s="293">
        <f t="shared" si="7"/>
        <v>0</v>
      </c>
    </row>
    <row r="111" spans="1:17" x14ac:dyDescent="0.45">
      <c r="A111" s="127"/>
      <c r="B111" s="140" t="s">
        <v>80</v>
      </c>
      <c r="C111" s="140"/>
      <c r="D111" s="140"/>
      <c r="E111" s="141" t="s">
        <v>81</v>
      </c>
      <c r="F111" s="142" t="s">
        <v>81</v>
      </c>
      <c r="G111" s="143"/>
      <c r="H111" s="143"/>
      <c r="I111" s="144"/>
      <c r="J111" s="145"/>
      <c r="K111" s="128"/>
      <c r="N111" s="291">
        <f t="shared" si="4"/>
        <v>0</v>
      </c>
      <c r="O111" s="292">
        <f t="shared" si="5"/>
        <v>0</v>
      </c>
      <c r="P111" s="292">
        <f t="shared" si="6"/>
        <v>0</v>
      </c>
      <c r="Q111" s="293">
        <f t="shared" si="7"/>
        <v>0</v>
      </c>
    </row>
    <row r="112" spans="1:17" x14ac:dyDescent="0.45">
      <c r="A112" s="127"/>
      <c r="B112" s="140" t="s">
        <v>82</v>
      </c>
      <c r="C112" s="140"/>
      <c r="D112" s="140"/>
      <c r="E112" s="146"/>
      <c r="F112" s="142" t="s">
        <v>83</v>
      </c>
      <c r="G112" s="146"/>
      <c r="H112" s="147"/>
      <c r="I112" s="144"/>
      <c r="J112" s="145">
        <f>IF(E111=F111,0,-J110)</f>
        <v>0</v>
      </c>
      <c r="K112" s="128">
        <v>2</v>
      </c>
      <c r="N112" s="291">
        <f t="shared" si="4"/>
        <v>0</v>
      </c>
      <c r="O112" s="292">
        <f t="shared" si="5"/>
        <v>0</v>
      </c>
      <c r="P112" s="292">
        <f t="shared" si="6"/>
        <v>0</v>
      </c>
      <c r="Q112" s="293">
        <f t="shared" si="7"/>
        <v>0</v>
      </c>
    </row>
    <row r="113" spans="1:17" x14ac:dyDescent="0.45">
      <c r="A113" s="127"/>
      <c r="B113" s="140" t="s">
        <v>84</v>
      </c>
      <c r="C113" s="140"/>
      <c r="D113" s="140"/>
      <c r="E113" s="146"/>
      <c r="F113" s="140"/>
      <c r="G113" s="148">
        <f>IF(E111=F111,0,-E109)</f>
        <v>0</v>
      </c>
      <c r="H113" s="147">
        <f t="shared" ref="H113" si="14">G113/G$80</f>
        <v>0</v>
      </c>
      <c r="I113" s="121">
        <f t="shared" ref="I113" si="15">H$52</f>
        <v>0.28739999999999999</v>
      </c>
      <c r="J113" s="145">
        <f t="shared" ref="J113" si="16">H113*(1+I113)</f>
        <v>0</v>
      </c>
      <c r="K113" s="128">
        <v>0</v>
      </c>
      <c r="N113" s="291">
        <f t="shared" si="4"/>
        <v>0</v>
      </c>
      <c r="O113" s="292">
        <f t="shared" si="5"/>
        <v>0</v>
      </c>
      <c r="P113" s="292">
        <f t="shared" si="6"/>
        <v>0</v>
      </c>
      <c r="Q113" s="293">
        <f t="shared" si="7"/>
        <v>0</v>
      </c>
    </row>
    <row r="114" spans="1:17" x14ac:dyDescent="0.45">
      <c r="A114" s="127"/>
      <c r="B114" s="114" t="s">
        <v>85</v>
      </c>
      <c r="C114" s="86"/>
      <c r="D114" s="86"/>
      <c r="E114" s="86"/>
      <c r="F114" s="86"/>
      <c r="G114" s="123"/>
      <c r="H114" s="124"/>
      <c r="I114" s="121"/>
      <c r="J114" s="125"/>
      <c r="K114" s="128"/>
      <c r="N114" s="291">
        <f t="shared" si="4"/>
        <v>0</v>
      </c>
      <c r="O114" s="292">
        <f t="shared" si="5"/>
        <v>0</v>
      </c>
      <c r="P114" s="292">
        <f t="shared" si="6"/>
        <v>0</v>
      </c>
      <c r="Q114" s="293">
        <f t="shared" si="7"/>
        <v>0</v>
      </c>
    </row>
    <row r="115" spans="1:17" x14ac:dyDescent="0.45">
      <c r="A115" s="127"/>
      <c r="B115" s="79" t="s">
        <v>60</v>
      </c>
      <c r="C115" s="79"/>
      <c r="D115" s="79"/>
      <c r="E115" s="130">
        <f>G63</f>
        <v>260.89285714285711</v>
      </c>
      <c r="F115" s="79" t="s">
        <v>2</v>
      </c>
      <c r="G115" s="123"/>
      <c r="H115" s="124"/>
      <c r="I115" s="121"/>
      <c r="J115" s="125"/>
      <c r="K115" s="128"/>
      <c r="N115" s="291">
        <f t="shared" si="4"/>
        <v>0</v>
      </c>
      <c r="O115" s="292">
        <f t="shared" si="5"/>
        <v>0</v>
      </c>
      <c r="P115" s="292">
        <f t="shared" si="6"/>
        <v>0</v>
      </c>
      <c r="Q115" s="293">
        <f t="shared" si="7"/>
        <v>0</v>
      </c>
    </row>
    <row r="116" spans="1:17" x14ac:dyDescent="0.45">
      <c r="A116" s="127"/>
      <c r="B116" s="86" t="s">
        <v>86</v>
      </c>
      <c r="C116" s="86"/>
      <c r="D116" s="86"/>
      <c r="E116" s="123">
        <f>E115/5</f>
        <v>52.178571428571423</v>
      </c>
      <c r="F116" s="86" t="s">
        <v>76</v>
      </c>
      <c r="G116" s="123"/>
      <c r="H116" s="124"/>
      <c r="I116" s="121"/>
      <c r="J116" s="125"/>
      <c r="K116" s="128"/>
      <c r="N116" s="291">
        <f t="shared" si="4"/>
        <v>0</v>
      </c>
      <c r="O116" s="292">
        <f t="shared" si="5"/>
        <v>0</v>
      </c>
      <c r="P116" s="292">
        <f t="shared" si="6"/>
        <v>0</v>
      </c>
      <c r="Q116" s="293">
        <f t="shared" si="7"/>
        <v>0</v>
      </c>
    </row>
    <row r="117" spans="1:17" x14ac:dyDescent="0.45">
      <c r="A117" s="127"/>
      <c r="B117" s="86" t="s">
        <v>64</v>
      </c>
      <c r="C117" s="86"/>
      <c r="D117" s="86"/>
      <c r="E117" s="123">
        <v>1.5</v>
      </c>
      <c r="F117" s="124" t="s">
        <v>65</v>
      </c>
      <c r="G117" s="123"/>
      <c r="H117" s="124"/>
      <c r="I117" s="121"/>
      <c r="J117" s="125"/>
      <c r="K117" s="128"/>
      <c r="N117" s="291">
        <f t="shared" si="4"/>
        <v>0</v>
      </c>
      <c r="O117" s="292">
        <f t="shared" si="5"/>
        <v>0</v>
      </c>
      <c r="P117" s="292">
        <f t="shared" si="6"/>
        <v>0</v>
      </c>
      <c r="Q117" s="293">
        <f t="shared" si="7"/>
        <v>0</v>
      </c>
    </row>
    <row r="118" spans="1:17" x14ac:dyDescent="0.45">
      <c r="A118" s="127"/>
      <c r="B118" s="79" t="s">
        <v>66</v>
      </c>
      <c r="C118" s="79"/>
      <c r="D118" s="79"/>
      <c r="E118" s="130">
        <v>1.2</v>
      </c>
      <c r="F118" s="132"/>
      <c r="G118" s="123"/>
      <c r="H118" s="124"/>
      <c r="I118" s="121"/>
      <c r="J118" s="125"/>
      <c r="K118" s="128"/>
      <c r="N118" s="291">
        <f t="shared" si="4"/>
        <v>0</v>
      </c>
      <c r="O118" s="292">
        <f t="shared" si="5"/>
        <v>0</v>
      </c>
      <c r="P118" s="292">
        <f t="shared" si="6"/>
        <v>0</v>
      </c>
      <c r="Q118" s="293">
        <f t="shared" si="7"/>
        <v>0</v>
      </c>
    </row>
    <row r="119" spans="1:17" x14ac:dyDescent="0.45">
      <c r="A119" s="127"/>
      <c r="B119" s="88" t="s">
        <v>67</v>
      </c>
      <c r="C119" s="86"/>
      <c r="D119" s="86"/>
      <c r="E119" s="123">
        <f>E116*E117*E118</f>
        <v>93.921428571428564</v>
      </c>
      <c r="F119" s="124" t="s">
        <v>65</v>
      </c>
      <c r="G119" s="123"/>
      <c r="H119" s="124"/>
      <c r="I119" s="121"/>
      <c r="J119" s="125"/>
      <c r="K119" s="128"/>
      <c r="N119" s="291">
        <f t="shared" si="4"/>
        <v>0</v>
      </c>
      <c r="O119" s="292">
        <f t="shared" si="5"/>
        <v>0</v>
      </c>
      <c r="P119" s="292">
        <f t="shared" si="6"/>
        <v>0</v>
      </c>
      <c r="Q119" s="293">
        <f t="shared" si="7"/>
        <v>0</v>
      </c>
    </row>
    <row r="120" spans="1:17" x14ac:dyDescent="0.45">
      <c r="A120" s="127"/>
      <c r="B120" s="86" t="s">
        <v>77</v>
      </c>
      <c r="C120" s="86"/>
      <c r="D120" s="86"/>
      <c r="E120" s="123">
        <f>E119/7.8</f>
        <v>12.04120879120879</v>
      </c>
      <c r="F120" s="124" t="s">
        <v>2</v>
      </c>
      <c r="G120" s="133">
        <f>E120</f>
        <v>12.04120879120879</v>
      </c>
      <c r="H120" s="124">
        <f>G120/G$80</f>
        <v>6.1502427262119054E-2</v>
      </c>
      <c r="I120" s="121"/>
      <c r="J120" s="122">
        <f t="shared" ref="J120" si="17">H120*(1+I120)</f>
        <v>6.1502427262119054E-2</v>
      </c>
      <c r="K120" s="128">
        <v>3</v>
      </c>
      <c r="N120" s="291">
        <f t="shared" si="4"/>
        <v>0</v>
      </c>
      <c r="O120" s="292">
        <f t="shared" si="5"/>
        <v>0</v>
      </c>
      <c r="P120" s="292">
        <f t="shared" si="6"/>
        <v>0</v>
      </c>
      <c r="Q120" s="293">
        <f t="shared" si="7"/>
        <v>6.1502427262119054E-2</v>
      </c>
    </row>
    <row r="121" spans="1:17" x14ac:dyDescent="0.45">
      <c r="A121" s="127"/>
      <c r="B121" s="114" t="s">
        <v>87</v>
      </c>
      <c r="C121" s="63"/>
      <c r="D121" s="63"/>
      <c r="E121" s="63"/>
      <c r="F121" s="63"/>
      <c r="G121" s="63"/>
      <c r="H121" s="63"/>
      <c r="I121" s="121"/>
      <c r="J121" s="125"/>
      <c r="K121" s="128"/>
      <c r="N121" s="291">
        <f t="shared" si="4"/>
        <v>0</v>
      </c>
      <c r="O121" s="292">
        <f t="shared" si="5"/>
        <v>0</v>
      </c>
      <c r="P121" s="292">
        <f t="shared" si="6"/>
        <v>0</v>
      </c>
      <c r="Q121" s="293">
        <f t="shared" si="7"/>
        <v>0</v>
      </c>
    </row>
    <row r="122" spans="1:17" x14ac:dyDescent="0.45">
      <c r="A122" s="127"/>
      <c r="B122" s="86" t="s">
        <v>192</v>
      </c>
      <c r="C122" s="86"/>
      <c r="D122" s="86"/>
      <c r="E122" s="123">
        <f>E104-8/12*H67/5</f>
        <v>31.426666666666666</v>
      </c>
      <c r="F122" s="86" t="s">
        <v>76</v>
      </c>
      <c r="G122" s="123"/>
      <c r="H122" s="124"/>
      <c r="I122" s="121"/>
      <c r="J122" s="125"/>
      <c r="K122" s="128"/>
      <c r="N122" s="291">
        <f t="shared" si="4"/>
        <v>0</v>
      </c>
      <c r="O122" s="292">
        <f t="shared" si="5"/>
        <v>0</v>
      </c>
      <c r="P122" s="292">
        <f t="shared" si="6"/>
        <v>0</v>
      </c>
      <c r="Q122" s="293">
        <f t="shared" si="7"/>
        <v>0</v>
      </c>
    </row>
    <row r="123" spans="1:17" x14ac:dyDescent="0.45">
      <c r="A123" s="127"/>
      <c r="B123" s="153" t="s">
        <v>194</v>
      </c>
      <c r="C123" s="79"/>
      <c r="D123" s="79"/>
      <c r="E123" s="130">
        <v>1.5</v>
      </c>
      <c r="F123" s="132" t="s">
        <v>65</v>
      </c>
      <c r="G123" s="123"/>
      <c r="H123" s="124"/>
      <c r="I123" s="121"/>
      <c r="J123" s="125"/>
      <c r="K123" s="128"/>
      <c r="N123" s="291">
        <f t="shared" si="4"/>
        <v>0</v>
      </c>
      <c r="O123" s="292">
        <f t="shared" si="5"/>
        <v>0</v>
      </c>
      <c r="P123" s="292">
        <f t="shared" si="6"/>
        <v>0</v>
      </c>
      <c r="Q123" s="293">
        <f t="shared" si="7"/>
        <v>0</v>
      </c>
    </row>
    <row r="124" spans="1:17" x14ac:dyDescent="0.45">
      <c r="A124" s="127"/>
      <c r="B124" s="88" t="s">
        <v>196</v>
      </c>
      <c r="C124" s="86"/>
      <c r="D124" s="86"/>
      <c r="E124" s="123">
        <f>E122*E123</f>
        <v>47.14</v>
      </c>
      <c r="F124" s="124" t="s">
        <v>65</v>
      </c>
      <c r="G124" s="123"/>
      <c r="H124" s="124"/>
      <c r="I124" s="121"/>
      <c r="J124" s="125"/>
      <c r="K124" s="128"/>
      <c r="N124" s="291">
        <f t="shared" si="4"/>
        <v>0</v>
      </c>
      <c r="O124" s="292">
        <f t="shared" si="5"/>
        <v>0</v>
      </c>
      <c r="P124" s="292">
        <f t="shared" si="6"/>
        <v>0</v>
      </c>
      <c r="Q124" s="293">
        <f t="shared" si="7"/>
        <v>0</v>
      </c>
    </row>
    <row r="125" spans="1:17" x14ac:dyDescent="0.45">
      <c r="A125" s="127"/>
      <c r="B125" s="86" t="s">
        <v>193</v>
      </c>
      <c r="C125" s="86"/>
      <c r="D125" s="86"/>
      <c r="E125" s="123">
        <f>E93-E122</f>
        <v>15.601904761904759</v>
      </c>
      <c r="F125" s="86" t="s">
        <v>76</v>
      </c>
      <c r="G125" s="123"/>
      <c r="H125" s="124"/>
      <c r="I125" s="121"/>
      <c r="J125" s="125"/>
      <c r="K125" s="128"/>
      <c r="N125" s="291">
        <f t="shared" si="4"/>
        <v>0</v>
      </c>
      <c r="O125" s="292">
        <f t="shared" si="5"/>
        <v>0</v>
      </c>
      <c r="P125" s="292">
        <f t="shared" si="6"/>
        <v>0</v>
      </c>
      <c r="Q125" s="293">
        <f t="shared" si="7"/>
        <v>0</v>
      </c>
    </row>
    <row r="126" spans="1:17" x14ac:dyDescent="0.45">
      <c r="A126" s="127"/>
      <c r="B126" s="79" t="s">
        <v>195</v>
      </c>
      <c r="C126" s="79"/>
      <c r="D126" s="79"/>
      <c r="E126" s="130">
        <v>0.4</v>
      </c>
      <c r="F126" s="132" t="s">
        <v>65</v>
      </c>
      <c r="G126" s="123"/>
      <c r="H126" s="124"/>
      <c r="I126" s="121"/>
      <c r="J126" s="125"/>
      <c r="K126" s="128"/>
      <c r="N126" s="291">
        <f t="shared" si="4"/>
        <v>0</v>
      </c>
      <c r="O126" s="292">
        <f t="shared" si="5"/>
        <v>0</v>
      </c>
      <c r="P126" s="292">
        <f t="shared" si="6"/>
        <v>0</v>
      </c>
      <c r="Q126" s="293">
        <f t="shared" si="7"/>
        <v>0</v>
      </c>
    </row>
    <row r="127" spans="1:17" x14ac:dyDescent="0.45">
      <c r="A127" s="127"/>
      <c r="B127" s="88" t="s">
        <v>196</v>
      </c>
      <c r="C127" s="86"/>
      <c r="D127" s="86"/>
      <c r="E127" s="123">
        <f>E125*E126</f>
        <v>6.2407619047619036</v>
      </c>
      <c r="F127" s="124" t="s">
        <v>65</v>
      </c>
      <c r="G127" s="123"/>
      <c r="H127" s="124"/>
      <c r="I127" s="121"/>
      <c r="J127" s="125"/>
      <c r="K127" s="128"/>
      <c r="N127" s="291">
        <f t="shared" si="4"/>
        <v>0</v>
      </c>
      <c r="O127" s="292">
        <f t="shared" si="5"/>
        <v>0</v>
      </c>
      <c r="P127" s="292">
        <f t="shared" si="6"/>
        <v>0</v>
      </c>
      <c r="Q127" s="293">
        <f t="shared" si="7"/>
        <v>0</v>
      </c>
    </row>
    <row r="128" spans="1:17" x14ac:dyDescent="0.45">
      <c r="A128" s="127"/>
      <c r="B128" s="88" t="s">
        <v>67</v>
      </c>
      <c r="C128" s="86"/>
      <c r="D128" s="86"/>
      <c r="E128" s="123">
        <f>E127+E124</f>
        <v>53.380761904761904</v>
      </c>
      <c r="F128" s="124" t="s">
        <v>65</v>
      </c>
      <c r="G128" s="123"/>
      <c r="H128" s="124"/>
      <c r="I128" s="121"/>
      <c r="J128" s="125"/>
      <c r="K128" s="128"/>
      <c r="N128" s="291">
        <f t="shared" si="4"/>
        <v>0</v>
      </c>
      <c r="O128" s="292">
        <f t="shared" si="5"/>
        <v>0</v>
      </c>
      <c r="P128" s="292">
        <f t="shared" si="6"/>
        <v>0</v>
      </c>
      <c r="Q128" s="293">
        <f t="shared" si="7"/>
        <v>0</v>
      </c>
    </row>
    <row r="129" spans="1:17" x14ac:dyDescent="0.45">
      <c r="A129" s="127"/>
      <c r="B129" s="86" t="s">
        <v>77</v>
      </c>
      <c r="C129" s="86"/>
      <c r="D129" s="86"/>
      <c r="E129" s="123">
        <f>E128/7.8</f>
        <v>6.8436874236874239</v>
      </c>
      <c r="F129" s="124" t="s">
        <v>2</v>
      </c>
      <c r="G129" s="133">
        <f>E129</f>
        <v>6.8436874236874239</v>
      </c>
      <c r="H129" s="124">
        <f>G129/G$80</f>
        <v>3.4955243719992098E-2</v>
      </c>
      <c r="I129" s="121"/>
      <c r="J129" s="122">
        <f t="shared" ref="J129" si="18">H129*(1+I129)</f>
        <v>3.4955243719992098E-2</v>
      </c>
      <c r="K129" s="128">
        <v>3</v>
      </c>
      <c r="N129" s="291">
        <f t="shared" si="4"/>
        <v>0</v>
      </c>
      <c r="O129" s="292">
        <f t="shared" si="5"/>
        <v>0</v>
      </c>
      <c r="P129" s="292">
        <f t="shared" si="6"/>
        <v>0</v>
      </c>
      <c r="Q129" s="293">
        <f t="shared" si="7"/>
        <v>3.4955243719992098E-2</v>
      </c>
    </row>
    <row r="130" spans="1:17" s="152" customFormat="1" x14ac:dyDescent="0.45">
      <c r="A130" s="126" t="s">
        <v>88</v>
      </c>
      <c r="B130" s="113"/>
      <c r="C130" s="113"/>
      <c r="D130" s="113"/>
      <c r="E130" s="113"/>
      <c r="F130" s="113"/>
      <c r="G130" s="113"/>
      <c r="H130" s="113"/>
      <c r="I130" s="149"/>
      <c r="J130" s="150"/>
      <c r="K130" s="151"/>
      <c r="N130" s="291">
        <f t="shared" si="4"/>
        <v>0</v>
      </c>
      <c r="O130" s="292">
        <f t="shared" si="5"/>
        <v>0</v>
      </c>
      <c r="P130" s="292">
        <f t="shared" si="6"/>
        <v>0</v>
      </c>
      <c r="Q130" s="293">
        <f t="shared" si="7"/>
        <v>0</v>
      </c>
    </row>
    <row r="131" spans="1:17" x14ac:dyDescent="0.45">
      <c r="A131" s="127"/>
      <c r="B131" s="153" t="s">
        <v>89</v>
      </c>
      <c r="C131" s="79"/>
      <c r="D131" s="79"/>
      <c r="E131" s="130">
        <f>G63</f>
        <v>260.89285714285711</v>
      </c>
      <c r="F131" s="79" t="s">
        <v>2</v>
      </c>
      <c r="G131" s="123"/>
      <c r="H131" s="124"/>
      <c r="I131" s="121"/>
      <c r="J131" s="125"/>
      <c r="K131" s="128"/>
      <c r="N131" s="291">
        <f t="shared" si="4"/>
        <v>0</v>
      </c>
      <c r="O131" s="292">
        <f t="shared" si="5"/>
        <v>0</v>
      </c>
      <c r="P131" s="292">
        <f t="shared" si="6"/>
        <v>0</v>
      </c>
      <c r="Q131" s="293">
        <f t="shared" si="7"/>
        <v>0</v>
      </c>
    </row>
    <row r="132" spans="1:17" x14ac:dyDescent="0.45">
      <c r="A132" s="127"/>
      <c r="B132" s="86" t="s">
        <v>86</v>
      </c>
      <c r="C132" s="86"/>
      <c r="D132" s="86"/>
      <c r="E132" s="123">
        <f>E131/5</f>
        <v>52.178571428571423</v>
      </c>
      <c r="F132" s="86" t="s">
        <v>76</v>
      </c>
      <c r="G132" s="123"/>
      <c r="H132" s="124"/>
      <c r="I132" s="121"/>
      <c r="J132" s="125"/>
      <c r="K132" s="128"/>
      <c r="N132" s="291">
        <f t="shared" si="4"/>
        <v>0</v>
      </c>
      <c r="O132" s="292">
        <f t="shared" si="5"/>
        <v>0</v>
      </c>
      <c r="P132" s="292">
        <f t="shared" si="6"/>
        <v>0</v>
      </c>
      <c r="Q132" s="293">
        <f t="shared" si="7"/>
        <v>0</v>
      </c>
    </row>
    <row r="133" spans="1:17" x14ac:dyDescent="0.45">
      <c r="A133" s="127"/>
      <c r="B133" s="86" t="s">
        <v>90</v>
      </c>
      <c r="C133" s="86"/>
      <c r="D133" s="86"/>
      <c r="E133" s="123">
        <v>3.41</v>
      </c>
      <c r="F133" s="124" t="s">
        <v>65</v>
      </c>
      <c r="G133" s="123"/>
      <c r="H133" s="124"/>
      <c r="I133" s="121"/>
      <c r="J133" s="125"/>
      <c r="K133" s="128"/>
      <c r="N133" s="291">
        <f t="shared" si="4"/>
        <v>0</v>
      </c>
      <c r="O133" s="292">
        <f t="shared" si="5"/>
        <v>0</v>
      </c>
      <c r="P133" s="292">
        <f t="shared" si="6"/>
        <v>0</v>
      </c>
      <c r="Q133" s="293">
        <f t="shared" si="7"/>
        <v>0</v>
      </c>
    </row>
    <row r="134" spans="1:17" x14ac:dyDescent="0.45">
      <c r="A134" s="127"/>
      <c r="B134" s="79" t="s">
        <v>66</v>
      </c>
      <c r="C134" s="79"/>
      <c r="D134" s="79"/>
      <c r="E134" s="130">
        <v>1.2</v>
      </c>
      <c r="F134" s="132"/>
      <c r="G134" s="123"/>
      <c r="H134" s="124"/>
      <c r="I134" s="121"/>
      <c r="J134" s="125"/>
      <c r="K134" s="128"/>
      <c r="N134" s="291">
        <f t="shared" si="4"/>
        <v>0</v>
      </c>
      <c r="O134" s="292">
        <f t="shared" si="5"/>
        <v>0</v>
      </c>
      <c r="P134" s="292">
        <f t="shared" si="6"/>
        <v>0</v>
      </c>
      <c r="Q134" s="293">
        <f t="shared" si="7"/>
        <v>0</v>
      </c>
    </row>
    <row r="135" spans="1:17" x14ac:dyDescent="0.45">
      <c r="A135" s="127"/>
      <c r="B135" s="88" t="s">
        <v>91</v>
      </c>
      <c r="C135" s="86"/>
      <c r="D135" s="86"/>
      <c r="E135" s="123">
        <f>E132*E133*E134</f>
        <v>213.51471428571429</v>
      </c>
      <c r="F135" s="124" t="s">
        <v>65</v>
      </c>
      <c r="G135" s="123"/>
      <c r="H135" s="124"/>
      <c r="I135" s="121"/>
      <c r="J135" s="125"/>
      <c r="K135" s="128"/>
      <c r="N135" s="291">
        <f t="shared" si="4"/>
        <v>0</v>
      </c>
      <c r="O135" s="292">
        <f t="shared" si="5"/>
        <v>0</v>
      </c>
      <c r="P135" s="292">
        <f t="shared" si="6"/>
        <v>0</v>
      </c>
      <c r="Q135" s="293">
        <f t="shared" si="7"/>
        <v>0</v>
      </c>
    </row>
    <row r="136" spans="1:17" x14ac:dyDescent="0.45">
      <c r="A136" s="127"/>
      <c r="B136" s="86" t="s">
        <v>77</v>
      </c>
      <c r="C136" s="86"/>
      <c r="D136" s="86"/>
      <c r="E136" s="123">
        <f>E135/7.8</f>
        <v>27.373681318681321</v>
      </c>
      <c r="F136" s="124" t="s">
        <v>2</v>
      </c>
      <c r="G136" s="133">
        <f>E136</f>
        <v>27.373681318681321</v>
      </c>
      <c r="H136" s="124">
        <f>G136/G$80</f>
        <v>0.13981551797588401</v>
      </c>
      <c r="I136" s="121">
        <f>H$57</f>
        <v>0.28239999999999998</v>
      </c>
      <c r="J136" s="122">
        <f t="shared" ref="J136" si="19">H136*(1+I136)</f>
        <v>0.17929942025227366</v>
      </c>
      <c r="K136" s="128">
        <v>2</v>
      </c>
      <c r="N136" s="291">
        <f t="shared" si="4"/>
        <v>0</v>
      </c>
      <c r="O136" s="292">
        <f t="shared" si="5"/>
        <v>0</v>
      </c>
      <c r="P136" s="292">
        <f t="shared" si="6"/>
        <v>0.17929942025227366</v>
      </c>
      <c r="Q136" s="293">
        <f t="shared" si="7"/>
        <v>0</v>
      </c>
    </row>
    <row r="137" spans="1:17" x14ac:dyDescent="0.45">
      <c r="A137" s="126" t="s">
        <v>92</v>
      </c>
      <c r="B137" s="63"/>
      <c r="C137" s="63"/>
      <c r="D137" s="63"/>
      <c r="E137" s="63"/>
      <c r="F137" s="63"/>
      <c r="G137" s="63"/>
      <c r="H137" s="63"/>
      <c r="I137" s="121"/>
      <c r="J137" s="125"/>
      <c r="K137" s="128"/>
      <c r="N137" s="291">
        <f t="shared" si="4"/>
        <v>0</v>
      </c>
      <c r="O137" s="292">
        <f t="shared" si="5"/>
        <v>0</v>
      </c>
      <c r="P137" s="292">
        <f t="shared" si="6"/>
        <v>0</v>
      </c>
      <c r="Q137" s="293">
        <f t="shared" si="7"/>
        <v>0</v>
      </c>
    </row>
    <row r="138" spans="1:17" x14ac:dyDescent="0.45">
      <c r="A138" s="127"/>
      <c r="B138" s="113" t="s">
        <v>116</v>
      </c>
      <c r="C138" s="63"/>
      <c r="D138" s="63"/>
      <c r="E138" s="63"/>
      <c r="F138" s="63"/>
      <c r="G138" s="63"/>
      <c r="H138" s="63"/>
      <c r="I138" s="121"/>
      <c r="J138" s="125"/>
      <c r="K138" s="128"/>
      <c r="N138" s="291">
        <f t="shared" si="4"/>
        <v>0</v>
      </c>
      <c r="O138" s="292">
        <f t="shared" si="5"/>
        <v>0</v>
      </c>
      <c r="P138" s="292">
        <f t="shared" si="6"/>
        <v>0</v>
      </c>
      <c r="Q138" s="293">
        <f t="shared" si="7"/>
        <v>0</v>
      </c>
    </row>
    <row r="139" spans="1:17" x14ac:dyDescent="0.45">
      <c r="A139" s="127"/>
      <c r="B139" s="86" t="s">
        <v>60</v>
      </c>
      <c r="C139" s="86"/>
      <c r="D139" s="86"/>
      <c r="E139" s="123">
        <f>G63</f>
        <v>260.89285714285711</v>
      </c>
      <c r="F139" s="86" t="s">
        <v>2</v>
      </c>
      <c r="G139" s="63"/>
      <c r="H139" s="63"/>
      <c r="I139" s="121"/>
      <c r="J139" s="125"/>
      <c r="K139" s="128"/>
      <c r="N139" s="291">
        <f t="shared" si="4"/>
        <v>0</v>
      </c>
      <c r="O139" s="292">
        <f t="shared" si="5"/>
        <v>0</v>
      </c>
      <c r="P139" s="292">
        <f t="shared" si="6"/>
        <v>0</v>
      </c>
      <c r="Q139" s="293">
        <f t="shared" si="7"/>
        <v>0</v>
      </c>
    </row>
    <row r="140" spans="1:17" x14ac:dyDescent="0.45">
      <c r="A140" s="127"/>
      <c r="B140" s="86" t="s">
        <v>86</v>
      </c>
      <c r="C140" s="86"/>
      <c r="D140" s="86"/>
      <c r="E140" s="123">
        <f>E139/5</f>
        <v>52.178571428571423</v>
      </c>
      <c r="F140" s="86" t="s">
        <v>76</v>
      </c>
      <c r="G140" s="63"/>
      <c r="H140" s="63"/>
      <c r="I140" s="121"/>
      <c r="J140" s="125"/>
      <c r="K140" s="128"/>
      <c r="N140" s="291">
        <f t="shared" si="4"/>
        <v>0</v>
      </c>
      <c r="O140" s="292">
        <f t="shared" si="5"/>
        <v>0</v>
      </c>
      <c r="P140" s="292">
        <f t="shared" si="6"/>
        <v>0</v>
      </c>
      <c r="Q140" s="293">
        <f t="shared" si="7"/>
        <v>0</v>
      </c>
    </row>
    <row r="141" spans="1:17" x14ac:dyDescent="0.45">
      <c r="A141" s="127"/>
      <c r="B141" s="88" t="s">
        <v>93</v>
      </c>
      <c r="C141" s="86"/>
      <c r="D141" s="154">
        <v>1</v>
      </c>
      <c r="E141" s="123">
        <v>0.42</v>
      </c>
      <c r="F141" s="124" t="s">
        <v>65</v>
      </c>
      <c r="G141" s="63"/>
      <c r="H141" s="63"/>
      <c r="I141" s="121"/>
      <c r="J141" s="125"/>
      <c r="K141" s="128"/>
      <c r="N141" s="291">
        <f t="shared" si="4"/>
        <v>0</v>
      </c>
      <c r="O141" s="292">
        <f t="shared" si="5"/>
        <v>0</v>
      </c>
      <c r="P141" s="292">
        <f t="shared" si="6"/>
        <v>0</v>
      </c>
      <c r="Q141" s="293">
        <f t="shared" si="7"/>
        <v>0</v>
      </c>
    </row>
    <row r="142" spans="1:17" x14ac:dyDescent="0.45">
      <c r="A142" s="127"/>
      <c r="B142" s="153" t="s">
        <v>94</v>
      </c>
      <c r="C142" s="79"/>
      <c r="D142" s="155">
        <f>1-D141</f>
        <v>0</v>
      </c>
      <c r="E142" s="130">
        <v>0.25</v>
      </c>
      <c r="F142" s="132" t="s">
        <v>65</v>
      </c>
      <c r="G142" s="63"/>
      <c r="H142" s="63"/>
      <c r="I142" s="121"/>
      <c r="J142" s="125"/>
      <c r="K142" s="128"/>
      <c r="N142" s="291">
        <f t="shared" si="4"/>
        <v>0</v>
      </c>
      <c r="O142" s="292">
        <f t="shared" si="5"/>
        <v>0</v>
      </c>
      <c r="P142" s="292">
        <f t="shared" si="6"/>
        <v>0</v>
      </c>
      <c r="Q142" s="293">
        <f t="shared" si="7"/>
        <v>0</v>
      </c>
    </row>
    <row r="143" spans="1:17" x14ac:dyDescent="0.45">
      <c r="A143" s="127"/>
      <c r="B143" s="88" t="s">
        <v>95</v>
      </c>
      <c r="C143" s="86"/>
      <c r="D143" s="86"/>
      <c r="E143" s="123">
        <f>E140*D141*E141+E140*D142*E142</f>
        <v>21.914999999999996</v>
      </c>
      <c r="F143" s="124" t="s">
        <v>65</v>
      </c>
      <c r="G143" s="63"/>
      <c r="H143" s="63"/>
      <c r="I143" s="121"/>
      <c r="J143" s="125"/>
      <c r="K143" s="128"/>
      <c r="N143" s="291">
        <f t="shared" si="4"/>
        <v>0</v>
      </c>
      <c r="O143" s="292">
        <f t="shared" si="5"/>
        <v>0</v>
      </c>
      <c r="P143" s="292">
        <f t="shared" si="6"/>
        <v>0</v>
      </c>
      <c r="Q143" s="293">
        <f t="shared" si="7"/>
        <v>0</v>
      </c>
    </row>
    <row r="144" spans="1:17" x14ac:dyDescent="0.45">
      <c r="A144" s="127"/>
      <c r="B144" s="86" t="s">
        <v>77</v>
      </c>
      <c r="C144" s="86"/>
      <c r="D144" s="86"/>
      <c r="E144" s="123">
        <f>E143/7.8</f>
        <v>2.809615384615384</v>
      </c>
      <c r="F144" s="124" t="s">
        <v>2</v>
      </c>
      <c r="G144" s="133">
        <f>E144</f>
        <v>2.809615384615384</v>
      </c>
      <c r="H144" s="124">
        <f>G144/G$80</f>
        <v>1.435056636116111E-2</v>
      </c>
      <c r="I144" s="121"/>
      <c r="J144" s="122">
        <f t="shared" ref="J144" si="20">H144*(1+I144)</f>
        <v>1.435056636116111E-2</v>
      </c>
      <c r="K144" s="128">
        <v>3</v>
      </c>
      <c r="N144" s="291">
        <f t="shared" si="4"/>
        <v>0</v>
      </c>
      <c r="O144" s="292">
        <f t="shared" si="5"/>
        <v>0</v>
      </c>
      <c r="P144" s="292">
        <f t="shared" si="6"/>
        <v>0</v>
      </c>
      <c r="Q144" s="293">
        <f t="shared" si="7"/>
        <v>1.435056636116111E-2</v>
      </c>
    </row>
    <row r="145" spans="1:17" ht="14.65" thickBot="1" x14ac:dyDescent="0.5">
      <c r="A145" s="156"/>
      <c r="B145" s="157" t="s">
        <v>96</v>
      </c>
      <c r="C145" s="158"/>
      <c r="D145" s="158"/>
      <c r="E145" s="158"/>
      <c r="F145" s="158"/>
      <c r="G145" s="158"/>
      <c r="H145" s="158"/>
      <c r="I145" s="159"/>
      <c r="J145" s="272">
        <v>0.02</v>
      </c>
      <c r="K145" s="322">
        <v>0</v>
      </c>
      <c r="N145" s="291">
        <f t="shared" si="4"/>
        <v>0.02</v>
      </c>
      <c r="O145" s="292">
        <f t="shared" si="5"/>
        <v>0</v>
      </c>
      <c r="P145" s="292">
        <f t="shared" si="6"/>
        <v>0</v>
      </c>
      <c r="Q145" s="293">
        <f t="shared" si="7"/>
        <v>0</v>
      </c>
    </row>
    <row r="146" spans="1:17" x14ac:dyDescent="0.45">
      <c r="A146" s="127" t="s">
        <v>97</v>
      </c>
      <c r="B146" s="63"/>
      <c r="C146" s="63"/>
      <c r="D146" s="63"/>
      <c r="E146" s="63"/>
      <c r="F146" s="63"/>
      <c r="G146" s="63"/>
      <c r="H146" s="63"/>
      <c r="I146" s="121"/>
      <c r="J146" s="122">
        <f>SUM(J80:J145)</f>
        <v>2.2372857051937296</v>
      </c>
      <c r="K146" s="128"/>
      <c r="N146" s="294">
        <f>SUM(N83:N145)</f>
        <v>0.23606496508548039</v>
      </c>
      <c r="O146" s="295">
        <f>SUM(O83:O145)</f>
        <v>0</v>
      </c>
      <c r="P146" s="295">
        <f>SUM(P83:P145)</f>
        <v>0.14517034816856639</v>
      </c>
      <c r="Q146" s="296">
        <f>SUM(Q83:Q145)</f>
        <v>0.56865039193968303</v>
      </c>
    </row>
    <row r="147" spans="1:17" x14ac:dyDescent="0.45">
      <c r="A147" s="127" t="s">
        <v>98</v>
      </c>
      <c r="B147" s="63"/>
      <c r="C147" s="63"/>
      <c r="D147" s="63"/>
      <c r="E147" s="63"/>
      <c r="F147" s="63"/>
      <c r="G147" s="63"/>
      <c r="H147" s="63"/>
      <c r="I147" s="121"/>
      <c r="J147" s="122">
        <f>-100%</f>
        <v>-1</v>
      </c>
      <c r="K147" s="128"/>
    </row>
    <row r="148" spans="1:17" ht="14.65" thickBot="1" x14ac:dyDescent="0.5">
      <c r="A148" s="127" t="s">
        <v>99</v>
      </c>
      <c r="B148" s="158"/>
      <c r="C148" s="158"/>
      <c r="D148" s="158"/>
      <c r="E148" s="158"/>
      <c r="F148" s="158"/>
      <c r="G148" s="158"/>
      <c r="H148" s="158"/>
      <c r="I148" s="159"/>
      <c r="J148" s="160">
        <f>-H52</f>
        <v>-0.28739999999999999</v>
      </c>
      <c r="K148" s="128"/>
    </row>
    <row r="149" spans="1:17" x14ac:dyDescent="0.45">
      <c r="A149" s="70" t="s">
        <v>100</v>
      </c>
      <c r="B149" s="66"/>
      <c r="C149" s="66"/>
      <c r="D149" s="66"/>
      <c r="E149" s="66"/>
      <c r="F149" s="66"/>
      <c r="G149" s="66"/>
      <c r="H149" s="66"/>
      <c r="I149" s="161"/>
      <c r="J149" s="162">
        <f>SUM(J146:J148)</f>
        <v>0.94988570519372961</v>
      </c>
      <c r="K149" s="163"/>
    </row>
    <row r="150" spans="1:17" ht="14.65" thickBot="1" x14ac:dyDescent="0.5">
      <c r="A150" s="656"/>
      <c r="B150" s="656"/>
      <c r="C150" s="656"/>
      <c r="D150" s="656"/>
      <c r="E150" s="656"/>
      <c r="F150" s="656"/>
      <c r="G150" s="656"/>
      <c r="H150" s="656"/>
      <c r="I150" s="656"/>
      <c r="J150" s="656"/>
    </row>
    <row r="151" spans="1:17" x14ac:dyDescent="0.45">
      <c r="A151" s="636" t="s">
        <v>101</v>
      </c>
      <c r="B151" s="637"/>
      <c r="C151" s="637"/>
      <c r="D151" s="637"/>
      <c r="E151" s="637"/>
      <c r="F151" s="637"/>
      <c r="G151" s="637"/>
      <c r="H151" s="637"/>
      <c r="I151" s="637"/>
      <c r="J151" s="638"/>
    </row>
    <row r="152" spans="1:17" x14ac:dyDescent="0.45">
      <c r="A152" s="639" t="s">
        <v>102</v>
      </c>
      <c r="B152" s="640"/>
      <c r="C152" s="640"/>
      <c r="D152" s="640"/>
      <c r="E152" s="640"/>
      <c r="F152" s="640"/>
      <c r="G152" s="640"/>
      <c r="H152" s="641"/>
      <c r="I152" s="658" t="s">
        <v>103</v>
      </c>
      <c r="J152" s="703" t="s">
        <v>104</v>
      </c>
    </row>
    <row r="153" spans="1:17" s="164" customFormat="1" ht="14.65" thickBot="1" x14ac:dyDescent="0.5">
      <c r="A153" s="642"/>
      <c r="B153" s="643"/>
      <c r="C153" s="643"/>
      <c r="D153" s="643"/>
      <c r="E153" s="643"/>
      <c r="F153" s="643"/>
      <c r="G153" s="643"/>
      <c r="H153" s="644"/>
      <c r="I153" s="659"/>
      <c r="J153" s="704"/>
      <c r="L153"/>
    </row>
    <row r="154" spans="1:17" s="164" customFormat="1" x14ac:dyDescent="0.45">
      <c r="A154" s="328" t="s">
        <v>105</v>
      </c>
      <c r="B154"/>
      <c r="C154"/>
      <c r="D154"/>
      <c r="E154"/>
      <c r="F154"/>
      <c r="G154"/>
      <c r="H154"/>
      <c r="I154" s="166" t="s">
        <v>106</v>
      </c>
      <c r="J154" s="329">
        <f>N146</f>
        <v>0.23606496508548039</v>
      </c>
      <c r="L154"/>
    </row>
    <row r="155" spans="1:17" s="164" customFormat="1" x14ac:dyDescent="0.45">
      <c r="A155" s="328" t="s">
        <v>107</v>
      </c>
      <c r="B155"/>
      <c r="C155"/>
      <c r="D155"/>
      <c r="E155"/>
      <c r="F155"/>
      <c r="G155"/>
      <c r="H155"/>
      <c r="I155" s="166" t="s">
        <v>108</v>
      </c>
      <c r="J155" s="329">
        <f>O146</f>
        <v>0</v>
      </c>
      <c r="L155"/>
    </row>
    <row r="156" spans="1:17" s="164" customFormat="1" x14ac:dyDescent="0.45">
      <c r="A156" s="328" t="s">
        <v>109</v>
      </c>
      <c r="B156"/>
      <c r="C156"/>
      <c r="D156"/>
      <c r="E156"/>
      <c r="F156"/>
      <c r="G156"/>
      <c r="H156"/>
      <c r="I156" s="166" t="s">
        <v>110</v>
      </c>
      <c r="J156" s="329">
        <f>P146</f>
        <v>0.14517034816856639</v>
      </c>
      <c r="L156"/>
    </row>
    <row r="157" spans="1:17" s="164" customFormat="1" ht="14.65" thickBot="1" x14ac:dyDescent="0.5">
      <c r="A157" s="330" t="s">
        <v>111</v>
      </c>
      <c r="B157" s="169"/>
      <c r="C157" s="169"/>
      <c r="D157" s="169"/>
      <c r="E157" s="169"/>
      <c r="F157" s="169"/>
      <c r="G157" s="169"/>
      <c r="H157" s="169"/>
      <c r="I157" s="170" t="s">
        <v>112</v>
      </c>
      <c r="J157" s="331">
        <f>Q146</f>
        <v>0.56865039193968303</v>
      </c>
      <c r="L157"/>
    </row>
    <row r="158" spans="1:17" s="164" customFormat="1" ht="14.65" thickBot="1" x14ac:dyDescent="0.5">
      <c r="A158" s="332" t="s">
        <v>22</v>
      </c>
      <c r="B158" s="333"/>
      <c r="C158" s="333"/>
      <c r="D158" s="333"/>
      <c r="E158" s="333"/>
      <c r="F158" s="333"/>
      <c r="G158" s="333"/>
      <c r="H158" s="333"/>
      <c r="I158" s="333"/>
      <c r="J158" s="334">
        <f>SUM(J154:J157)</f>
        <v>0.94988570519372983</v>
      </c>
      <c r="L158"/>
    </row>
    <row r="159" spans="1:17" x14ac:dyDescent="0.45">
      <c r="A159" s="657"/>
      <c r="B159" s="657"/>
      <c r="C159" s="657"/>
      <c r="D159" s="657"/>
      <c r="E159" s="657"/>
      <c r="F159" s="657"/>
      <c r="G159" s="657"/>
      <c r="H159" s="657"/>
      <c r="I159" s="657"/>
      <c r="J159" s="657"/>
    </row>
    <row r="160" spans="1:17" x14ac:dyDescent="0.45">
      <c r="A160" s="691" t="s">
        <v>140</v>
      </c>
      <c r="B160" s="692"/>
      <c r="C160" s="692"/>
      <c r="D160" s="692"/>
      <c r="E160" s="692"/>
      <c r="F160" s="692"/>
      <c r="G160" s="692"/>
      <c r="H160" s="692"/>
      <c r="I160" s="692"/>
      <c r="J160" s="693"/>
    </row>
    <row r="161" spans="1:12" s="164" customFormat="1" x14ac:dyDescent="0.45">
      <c r="A161" s="36" t="s">
        <v>24</v>
      </c>
      <c r="B161" s="37"/>
      <c r="C161" s="37"/>
      <c r="D161" s="37"/>
      <c r="E161" s="37"/>
      <c r="F161" s="37"/>
      <c r="G161" s="37"/>
      <c r="H161" s="37"/>
      <c r="I161" s="37"/>
      <c r="J161" s="38"/>
      <c r="L161"/>
    </row>
    <row r="162" spans="1:12" s="164" customFormat="1" ht="16.5" x14ac:dyDescent="0.5">
      <c r="A162" s="39" t="s">
        <v>25</v>
      </c>
      <c r="B162" s="40"/>
      <c r="C162" s="40"/>
      <c r="D162" s="232">
        <v>39</v>
      </c>
      <c r="E162" s="41" t="s">
        <v>26</v>
      </c>
      <c r="F162" s="175" t="s">
        <v>113</v>
      </c>
      <c r="G162" s="40"/>
      <c r="H162" s="40"/>
      <c r="I162" s="230">
        <v>10</v>
      </c>
      <c r="J162" s="41" t="s">
        <v>256</v>
      </c>
      <c r="L162"/>
    </row>
    <row r="163" spans="1:12" s="164" customFormat="1" ht="16.5" x14ac:dyDescent="0.5">
      <c r="A163" s="42" t="s">
        <v>155</v>
      </c>
      <c r="B163" s="43"/>
      <c r="C163" s="43"/>
      <c r="D163" s="233">
        <v>40</v>
      </c>
      <c r="E163" s="44" t="s">
        <v>26</v>
      </c>
      <c r="F163" s="176" t="s">
        <v>114</v>
      </c>
      <c r="G163" s="43"/>
      <c r="H163" s="43"/>
      <c r="I163" s="231">
        <v>12</v>
      </c>
      <c r="J163" s="44" t="s">
        <v>257</v>
      </c>
      <c r="L163"/>
    </row>
    <row r="164" spans="1:12" s="164" customFormat="1" x14ac:dyDescent="0.45">
      <c r="A164" s="42" t="s">
        <v>29</v>
      </c>
      <c r="B164" s="43"/>
      <c r="C164" s="43"/>
      <c r="D164" s="46">
        <f>D162/D163</f>
        <v>0.97499999999999998</v>
      </c>
      <c r="E164" s="44"/>
      <c r="F164" s="42" t="s">
        <v>30</v>
      </c>
      <c r="G164" s="43"/>
      <c r="H164" s="43"/>
      <c r="I164" s="46">
        <f>I162/I163</f>
        <v>0.83333333333333337</v>
      </c>
      <c r="J164" s="44"/>
      <c r="L164"/>
    </row>
    <row r="166" spans="1:12" s="164" customFormat="1" x14ac:dyDescent="0.45">
      <c r="A166" s="653"/>
      <c r="B166" s="654"/>
      <c r="C166" s="655"/>
      <c r="D166" s="47" t="s">
        <v>31</v>
      </c>
      <c r="E166" s="47" t="s">
        <v>32</v>
      </c>
      <c r="F166" s="47" t="s">
        <v>33</v>
      </c>
      <c r="G166" s="47" t="s">
        <v>34</v>
      </c>
      <c r="H166" s="48" t="s">
        <v>22</v>
      </c>
      <c r="I166"/>
      <c r="J166"/>
      <c r="L166"/>
    </row>
    <row r="167" spans="1:12" s="164" customFormat="1" x14ac:dyDescent="0.45">
      <c r="A167" s="633" t="s">
        <v>35</v>
      </c>
      <c r="B167" s="634"/>
      <c r="C167" s="635"/>
      <c r="D167" s="49">
        <f>J154</f>
        <v>0.23606496508548039</v>
      </c>
      <c r="E167" s="49">
        <f>J155</f>
        <v>0</v>
      </c>
      <c r="F167" s="49">
        <f>J156</f>
        <v>0.14517034816856639</v>
      </c>
      <c r="G167" s="49">
        <f>J157</f>
        <v>0.56865039193968303</v>
      </c>
      <c r="H167" s="50">
        <f>SUM(D167:G167)</f>
        <v>0.94988570519372983</v>
      </c>
      <c r="I167"/>
      <c r="J167"/>
      <c r="L167"/>
    </row>
    <row r="168" spans="1:12" s="164" customFormat="1" x14ac:dyDescent="0.45">
      <c r="A168" s="694" t="s">
        <v>36</v>
      </c>
      <c r="B168" s="695"/>
      <c r="C168" s="696"/>
      <c r="D168" s="51"/>
      <c r="E168" s="52">
        <f>D164</f>
        <v>0.97499999999999998</v>
      </c>
      <c r="F168" s="51"/>
      <c r="G168" s="52">
        <f>D164</f>
        <v>0.97499999999999998</v>
      </c>
      <c r="H168" s="51"/>
      <c r="I168"/>
      <c r="J168"/>
      <c r="L168"/>
    </row>
    <row r="169" spans="1:12" ht="14.65" thickBot="1" x14ac:dyDescent="0.5">
      <c r="A169" s="697" t="s">
        <v>37</v>
      </c>
      <c r="B169" s="698"/>
      <c r="C169" s="699"/>
      <c r="D169" s="53"/>
      <c r="E169" s="53"/>
      <c r="F169" s="54">
        <f>I164</f>
        <v>0.83333333333333337</v>
      </c>
      <c r="G169" s="54">
        <f>I164</f>
        <v>0.83333333333333337</v>
      </c>
      <c r="H169" s="53"/>
    </row>
    <row r="170" spans="1:12" x14ac:dyDescent="0.45">
      <c r="A170" s="700" t="s">
        <v>38</v>
      </c>
      <c r="B170" s="701"/>
      <c r="C170" s="702"/>
      <c r="D170" s="55">
        <f>D167</f>
        <v>0.23606496508548039</v>
      </c>
      <c r="E170" s="55">
        <f>E167*E168</f>
        <v>0</v>
      </c>
      <c r="F170" s="55">
        <f>F167*F169</f>
        <v>0.12097529014047199</v>
      </c>
      <c r="G170" s="55">
        <f>G167*G168*G169</f>
        <v>0.46202844345099248</v>
      </c>
      <c r="H170" s="56">
        <f>SUM(D170:G170)</f>
        <v>0.81906869867694487</v>
      </c>
    </row>
    <row r="171" spans="1:12" ht="15.75" x14ac:dyDescent="0.45">
      <c r="A171" s="199" t="s">
        <v>39</v>
      </c>
      <c r="B171" s="58"/>
      <c r="C171" s="58"/>
      <c r="D171" s="59"/>
      <c r="E171" s="60"/>
      <c r="F171" s="59"/>
      <c r="G171" s="59"/>
      <c r="H171" s="61">
        <f>SUM(H170:H170)</f>
        <v>0.81906869867694487</v>
      </c>
    </row>
    <row r="173" spans="1:12" ht="14.25" customHeight="1" x14ac:dyDescent="0.45">
      <c r="A173" s="673" t="s">
        <v>203</v>
      </c>
      <c r="B173" s="674"/>
      <c r="C173" s="674"/>
      <c r="D173" s="674"/>
      <c r="E173" s="674"/>
      <c r="F173" s="674"/>
      <c r="G173" s="674"/>
      <c r="H173" s="674"/>
      <c r="I173" s="675"/>
    </row>
    <row r="174" spans="1:12" x14ac:dyDescent="0.45">
      <c r="A174" s="676"/>
      <c r="B174" s="677"/>
      <c r="C174" s="677"/>
      <c r="D174" s="677"/>
      <c r="E174" s="677"/>
      <c r="F174" s="677"/>
      <c r="G174" s="677"/>
      <c r="H174" s="677"/>
      <c r="I174" s="678"/>
    </row>
    <row r="175" spans="1:12" x14ac:dyDescent="0.45">
      <c r="A175" s="676"/>
      <c r="B175" s="677"/>
      <c r="C175" s="677"/>
      <c r="D175" s="677"/>
      <c r="E175" s="677"/>
      <c r="F175" s="677"/>
      <c r="G175" s="677"/>
      <c r="H175" s="677"/>
      <c r="I175" s="678"/>
    </row>
    <row r="176" spans="1:12" x14ac:dyDescent="0.45">
      <c r="A176" s="676"/>
      <c r="B176" s="677"/>
      <c r="C176" s="677"/>
      <c r="D176" s="677"/>
      <c r="E176" s="677"/>
      <c r="F176" s="677"/>
      <c r="G176" s="677"/>
      <c r="H176" s="677"/>
      <c r="I176" s="678"/>
    </row>
    <row r="177" spans="1:12" x14ac:dyDescent="0.45">
      <c r="A177" s="676"/>
      <c r="B177" s="677"/>
      <c r="C177" s="677"/>
      <c r="D177" s="677"/>
      <c r="E177" s="677"/>
      <c r="F177" s="677"/>
      <c r="G177" s="677"/>
      <c r="H177" s="677"/>
      <c r="I177" s="678"/>
    </row>
    <row r="178" spans="1:12" x14ac:dyDescent="0.45">
      <c r="A178" s="676"/>
      <c r="B178" s="677"/>
      <c r="C178" s="677"/>
      <c r="D178" s="677"/>
      <c r="E178" s="677"/>
      <c r="F178" s="677"/>
      <c r="G178" s="677"/>
      <c r="H178" s="677"/>
      <c r="I178" s="678"/>
    </row>
    <row r="179" spans="1:12" x14ac:dyDescent="0.45">
      <c r="A179" s="676"/>
      <c r="B179" s="677"/>
      <c r="C179" s="677"/>
      <c r="D179" s="677"/>
      <c r="E179" s="677"/>
      <c r="F179" s="677"/>
      <c r="G179" s="677"/>
      <c r="H179" s="677"/>
      <c r="I179" s="678"/>
    </row>
    <row r="180" spans="1:12" x14ac:dyDescent="0.45">
      <c r="A180" s="676"/>
      <c r="B180" s="677"/>
      <c r="C180" s="677"/>
      <c r="D180" s="677"/>
      <c r="E180" s="677"/>
      <c r="F180" s="677"/>
      <c r="G180" s="677"/>
      <c r="H180" s="677"/>
      <c r="I180" s="678"/>
    </row>
    <row r="181" spans="1:12" ht="18" x14ac:dyDescent="0.55000000000000004">
      <c r="A181" s="679" t="s">
        <v>202</v>
      </c>
      <c r="B181" s="680"/>
      <c r="C181" s="680"/>
      <c r="D181" s="680"/>
      <c r="E181" s="680"/>
      <c r="F181" s="680"/>
      <c r="G181" s="680"/>
      <c r="H181" s="680"/>
      <c r="I181" s="681"/>
    </row>
    <row r="183" spans="1:12" x14ac:dyDescent="0.45">
      <c r="K183"/>
      <c r="L183" s="164"/>
    </row>
    <row r="185" spans="1:12" x14ac:dyDescent="0.45">
      <c r="A185" s="39"/>
      <c r="B185" s="40"/>
      <c r="C185" s="40"/>
      <c r="D185" s="40"/>
      <c r="E185" s="509" t="s">
        <v>282</v>
      </c>
      <c r="F185" s="509"/>
      <c r="G185" s="509"/>
      <c r="H185" s="509"/>
      <c r="I185" s="510"/>
    </row>
    <row r="186" spans="1:12" x14ac:dyDescent="0.45">
      <c r="A186" s="165"/>
      <c r="E186" s="511"/>
      <c r="F186" s="511"/>
      <c r="G186" s="511"/>
      <c r="H186" s="511"/>
      <c r="I186" s="512"/>
    </row>
    <row r="187" spans="1:12" x14ac:dyDescent="0.45">
      <c r="A187" s="165"/>
      <c r="E187" s="511"/>
      <c r="F187" s="511"/>
      <c r="G187" s="511"/>
      <c r="H187" s="511"/>
      <c r="I187" s="512"/>
    </row>
    <row r="188" spans="1:12" x14ac:dyDescent="0.45">
      <c r="A188" s="165"/>
      <c r="I188" s="197"/>
    </row>
    <row r="189" spans="1:12" x14ac:dyDescent="0.45">
      <c r="A189" s="165"/>
      <c r="E189" s="511" t="s">
        <v>283</v>
      </c>
      <c r="F189" s="511"/>
      <c r="G189" s="511"/>
      <c r="H189" s="511"/>
      <c r="I189" s="512"/>
    </row>
    <row r="190" spans="1:12" x14ac:dyDescent="0.45">
      <c r="A190" s="165"/>
      <c r="E190" s="511"/>
      <c r="F190" s="511"/>
      <c r="G190" s="511"/>
      <c r="H190" s="511"/>
      <c r="I190" s="512"/>
    </row>
    <row r="191" spans="1:12" x14ac:dyDescent="0.45">
      <c r="A191" s="165"/>
      <c r="E191" s="511"/>
      <c r="F191" s="511"/>
      <c r="G191" s="511"/>
      <c r="H191" s="511"/>
      <c r="I191" s="512"/>
    </row>
    <row r="192" spans="1:12" x14ac:dyDescent="0.45">
      <c r="A192" s="165"/>
      <c r="I192" s="197"/>
    </row>
    <row r="193" spans="1:9" x14ac:dyDescent="0.45">
      <c r="A193" s="165"/>
      <c r="E193" s="511" t="s">
        <v>284</v>
      </c>
      <c r="F193" s="511"/>
      <c r="G193" s="511"/>
      <c r="H193" s="511"/>
      <c r="I193" s="512"/>
    </row>
    <row r="194" spans="1:9" x14ac:dyDescent="0.45">
      <c r="A194" s="165"/>
      <c r="E194" s="511"/>
      <c r="F194" s="511"/>
      <c r="G194" s="511"/>
      <c r="H194" s="511"/>
      <c r="I194" s="512"/>
    </row>
    <row r="195" spans="1:9" x14ac:dyDescent="0.45">
      <c r="A195" s="165"/>
      <c r="E195" s="511"/>
      <c r="F195" s="511"/>
      <c r="G195" s="511"/>
      <c r="H195" s="511"/>
      <c r="I195" s="512"/>
    </row>
    <row r="196" spans="1:9" ht="15.75" x14ac:dyDescent="0.5">
      <c r="A196" s="165"/>
      <c r="E196" s="513" t="s">
        <v>205</v>
      </c>
      <c r="F196" s="513"/>
      <c r="G196" s="513"/>
      <c r="H196" s="513"/>
      <c r="I196" s="514"/>
    </row>
    <row r="197" spans="1:9" x14ac:dyDescent="0.45">
      <c r="A197" s="165"/>
      <c r="E197" s="496" t="s">
        <v>200</v>
      </c>
      <c r="F197" s="496"/>
      <c r="G197" s="496"/>
      <c r="H197" s="496"/>
      <c r="I197" s="497"/>
    </row>
    <row r="198" spans="1:9" x14ac:dyDescent="0.45">
      <c r="A198" s="42"/>
      <c r="B198" s="43"/>
      <c r="C198" s="43"/>
      <c r="D198" s="43"/>
      <c r="E198" s="498"/>
      <c r="F198" s="498"/>
      <c r="G198" s="498"/>
      <c r="H198" s="498"/>
      <c r="I198" s="499"/>
    </row>
  </sheetData>
  <sheetProtection sheet="1" formatColumns="0" selectLockedCells="1"/>
  <mergeCells count="69">
    <mergeCell ref="J152:J153"/>
    <mergeCell ref="A76:H76"/>
    <mergeCell ref="C66:D66"/>
    <mergeCell ref="C67:D67"/>
    <mergeCell ref="H67:H68"/>
    <mergeCell ref="C68:D68"/>
    <mergeCell ref="H70:H71"/>
    <mergeCell ref="A1:J1"/>
    <mergeCell ref="A2:J2"/>
    <mergeCell ref="A3:J3"/>
    <mergeCell ref="A173:I180"/>
    <mergeCell ref="A181:I181"/>
    <mergeCell ref="A77:F77"/>
    <mergeCell ref="A60:F60"/>
    <mergeCell ref="A37:H37"/>
    <mergeCell ref="A50:F50"/>
    <mergeCell ref="A51:F51"/>
    <mergeCell ref="A160:J160"/>
    <mergeCell ref="A168:C168"/>
    <mergeCell ref="A169:C169"/>
    <mergeCell ref="A170:C170"/>
    <mergeCell ref="A39:F39"/>
    <mergeCell ref="A40:F40"/>
    <mergeCell ref="A4:Q5"/>
    <mergeCell ref="A41:F41"/>
    <mergeCell ref="A42:F42"/>
    <mergeCell ref="A43:F43"/>
    <mergeCell ref="A44:F44"/>
    <mergeCell ref="A38:B38"/>
    <mergeCell ref="A7:J7"/>
    <mergeCell ref="A8:J8"/>
    <mergeCell ref="A9:J9"/>
    <mergeCell ref="A167:C167"/>
    <mergeCell ref="A151:J151"/>
    <mergeCell ref="A152:H153"/>
    <mergeCell ref="A53:H53"/>
    <mergeCell ref="A46:F46"/>
    <mergeCell ref="A47:F47"/>
    <mergeCell ref="A48:F48"/>
    <mergeCell ref="A49:F49"/>
    <mergeCell ref="A57:G57"/>
    <mergeCell ref="H60:H61"/>
    <mergeCell ref="H64:H65"/>
    <mergeCell ref="A56:F56"/>
    <mergeCell ref="A166:C166"/>
    <mergeCell ref="A150:J150"/>
    <mergeCell ref="A159:J159"/>
    <mergeCell ref="I152:I153"/>
    <mergeCell ref="K77:K82"/>
    <mergeCell ref="A54:G54"/>
    <mergeCell ref="A35:J35"/>
    <mergeCell ref="A14:J14"/>
    <mergeCell ref="I15:J15"/>
    <mergeCell ref="I16:J16"/>
    <mergeCell ref="A26:J28"/>
    <mergeCell ref="G15:H15"/>
    <mergeCell ref="G16:H16"/>
    <mergeCell ref="A32:J33"/>
    <mergeCell ref="A29:J31"/>
    <mergeCell ref="A18:J19"/>
    <mergeCell ref="A20:J22"/>
    <mergeCell ref="A23:J25"/>
    <mergeCell ref="A45:F45"/>
    <mergeCell ref="A55:G55"/>
    <mergeCell ref="E185:I187"/>
    <mergeCell ref="E189:I191"/>
    <mergeCell ref="E193:I195"/>
    <mergeCell ref="E196:I196"/>
    <mergeCell ref="E197:I198"/>
  </mergeCells>
  <conditionalFormatting sqref="A39:F51">
    <cfRule type="expression" dxfId="36" priority="5">
      <formula>$G39=$F$38</formula>
    </cfRule>
  </conditionalFormatting>
  <conditionalFormatting sqref="A56:G56">
    <cfRule type="expression" dxfId="35" priority="1">
      <formula>$A$56=0</formula>
    </cfRule>
  </conditionalFormatting>
  <dataValidations count="11">
    <dataValidation type="decimal" errorStyle="warning" allowBlank="1" showInputMessage="1" showErrorMessage="1" error="Wert erscheint hoch, bzw darf NICHT größer 0 sein!" sqref="G65:G66" xr:uid="{33969F69-AE4A-4536-8E82-791FEFD68525}">
      <formula1>-15</formula1>
      <formula2>0</formula2>
    </dataValidation>
    <dataValidation type="decimal" allowBlank="1" showInputMessage="1" showErrorMessage="1" sqref="E67 D141" xr:uid="{49A6BAB7-6BFF-407C-83FA-A12FD11A5CBF}">
      <formula1>0</formula1>
      <formula2>1</formula2>
    </dataValidation>
    <dataValidation type="list" allowBlank="1" showInputMessage="1" showErrorMessage="1" sqref="E111" xr:uid="{450CAB50-62E9-44EF-933A-300223C67E78}">
      <formula1>$F$111:$F$112</formula1>
    </dataValidation>
    <dataValidation type="date" operator="greaterThan" allowBlank="1" showInputMessage="1" showErrorMessage="1" sqref="A38:B38" xr:uid="{ED0A9BB4-F3FF-4B69-B0FD-F23E2A5E4441}">
      <formula1>42005</formula1>
    </dataValidation>
    <dataValidation type="decimal" errorStyle="warning" allowBlank="1" showInputMessage="1" showErrorMessage="1" error="Bitte Eingabewert prüfen!" sqref="H39:H51" xr:uid="{70EE70C1-D0D4-4E8C-A088-61FA858734E3}">
      <formula1>0</formula1>
      <formula2>0.2</formula2>
    </dataValidation>
    <dataValidation type="list" showInputMessage="1" showErrorMessage="1" sqref="G39:G51" xr:uid="{05F00216-C831-47A0-9928-1687DAC23D59}">
      <formula1>$E$38:$F$38</formula1>
    </dataValidation>
    <dataValidation type="decimal" errorStyle="warning" allowBlank="1" showInputMessage="1" showErrorMessage="1" error="Wert muss negativ sein; über - 15 Tage ist unplausibel." sqref="G70:G71 G73:G74" xr:uid="{F7B4C398-9AB6-4131-85AC-8AF515772120}">
      <formula1>-15</formula1>
      <formula2>0</formula2>
    </dataValidation>
    <dataValidation type="decimal" errorStyle="warning" allowBlank="1" showInputMessage="1" showErrorMessage="1" error="Bitte Eingabe prüfen!" sqref="J145" xr:uid="{DC4B5C24-E170-4CC4-AAF8-DB1588C26256}">
      <formula1>-0.05</formula1>
      <formula2>0.07</formula2>
    </dataValidation>
    <dataValidation type="decimal" errorStyle="warning" allowBlank="1" showInputMessage="1" showErrorMessage="1" error="Wert ist unplausibel!" sqref="D162:D163" xr:uid="{0FE0E741-E4C4-45D3-87D7-971EE1FEA9C6}">
      <formula1>30</formula1>
      <formula2>50</formula2>
    </dataValidation>
    <dataValidation type="decimal" errorStyle="warning" allowBlank="1" showInputMessage="1" showErrorMessage="1" error="Wert ist unplausibel!" sqref="I162:I163" xr:uid="{4B0A2F66-5CAF-43D1-BF4F-3109CBDA2EE3}">
      <formula1>8</formula1>
      <formula2>20</formula2>
    </dataValidation>
    <dataValidation type="whole" allowBlank="1" showInputMessage="1" showErrorMessage="1" error="KZ kann nur 0, 1, 2 oder 3 sein!" sqref="K145" xr:uid="{585B7766-9B0C-49B5-B423-B401901F09CC}">
      <formula1>0</formula1>
      <formula2>3</formula2>
    </dataValidation>
  </dataValidations>
  <hyperlinks>
    <hyperlink ref="A181" r:id="rId1" xr:uid="{4D3F0AD9-147E-4C6B-A867-25833410B4ED}"/>
    <hyperlink ref="E197" r:id="rId2" xr:uid="{89C882EB-22C6-448A-9947-0BB7A047F09E}"/>
  </hyperlinks>
  <pageMargins left="0.7" right="0.7" top="0.75" bottom="0.75" header="0.3" footer="0.3"/>
  <pageSetup paperSize="9" orientation="portrait" r:id="rId3"/>
  <headerFooter>
    <oddFooter>&amp;LSeite &amp;P/&amp;N&amp;C&amp;"-,Fett"Personalnebenkosten&amp;"-,Standard"
Baugewerbe und Bauind.</oddFooter>
  </headerFooter>
  <rowBreaks count="3" manualBreakCount="3">
    <brk id="58" max="16383" man="1"/>
    <brk id="87" max="16383" man="1"/>
    <brk id="136" max="16383"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A83F8-3DE4-417F-936F-575FA4574635}">
  <sheetPr codeName="Tabelle5">
    <tabColor rgb="FF00B0F0"/>
  </sheetPr>
  <dimension ref="A1:Q196"/>
  <sheetViews>
    <sheetView showGridLines="0" topLeftCell="A103" zoomScale="115" zoomScaleNormal="115" workbookViewId="0">
      <selection activeCell="J138" sqref="J138"/>
    </sheetView>
  </sheetViews>
  <sheetFormatPr baseColWidth="10" defaultColWidth="9.06640625" defaultRowHeight="14.25" x14ac:dyDescent="0.45"/>
  <cols>
    <col min="1" max="1" width="3.6640625" customWidth="1"/>
    <col min="2" max="2" width="10.1328125" customWidth="1"/>
    <col min="3" max="3" width="9.265625" customWidth="1"/>
    <col min="4" max="4" width="12.73046875" customWidth="1"/>
    <col min="5" max="6" width="9.265625" customWidth="1"/>
    <col min="7" max="10" width="8.1328125" customWidth="1"/>
    <col min="11" max="11" width="2.265625" style="164" customWidth="1"/>
    <col min="12" max="12" width="1.3984375" customWidth="1"/>
    <col min="14" max="17" width="9.06640625" hidden="1" customWidth="1"/>
  </cols>
  <sheetData>
    <row r="1" spans="1:17" ht="18" x14ac:dyDescent="0.55000000000000004">
      <c r="A1" s="670" t="s">
        <v>147</v>
      </c>
      <c r="B1" s="671"/>
      <c r="C1" s="671"/>
      <c r="D1" s="671"/>
      <c r="E1" s="671"/>
      <c r="F1" s="671"/>
      <c r="G1" s="671"/>
      <c r="H1" s="671"/>
      <c r="I1" s="671"/>
      <c r="J1" s="672"/>
    </row>
    <row r="2" spans="1:17" ht="18" x14ac:dyDescent="0.55000000000000004">
      <c r="A2" s="664" t="s">
        <v>148</v>
      </c>
      <c r="B2" s="665"/>
      <c r="C2" s="665"/>
      <c r="D2" s="665"/>
      <c r="E2" s="665"/>
      <c r="F2" s="665"/>
      <c r="G2" s="665"/>
      <c r="H2" s="665"/>
      <c r="I2" s="665"/>
      <c r="J2" s="666"/>
    </row>
    <row r="3" spans="1:17" ht="18" x14ac:dyDescent="0.55000000000000004">
      <c r="A3" s="664" t="s">
        <v>163</v>
      </c>
      <c r="B3" s="665"/>
      <c r="C3" s="665"/>
      <c r="D3" s="665"/>
      <c r="E3" s="665"/>
      <c r="F3" s="665"/>
      <c r="G3" s="665"/>
      <c r="H3" s="665"/>
      <c r="I3" s="665"/>
      <c r="J3" s="666"/>
    </row>
    <row r="4" spans="1:17" ht="18" customHeight="1" x14ac:dyDescent="0.45">
      <c r="A4" s="660" t="s">
        <v>164</v>
      </c>
      <c r="B4" s="661"/>
      <c r="C4" s="661"/>
      <c r="D4" s="661"/>
      <c r="E4" s="661"/>
      <c r="F4" s="661"/>
      <c r="G4" s="661"/>
      <c r="H4" s="661"/>
      <c r="I4" s="661"/>
      <c r="J4" s="661"/>
      <c r="K4" s="661"/>
      <c r="L4" s="661"/>
      <c r="M4" s="661"/>
      <c r="N4" s="661"/>
      <c r="O4" s="661"/>
      <c r="P4" s="661"/>
      <c r="Q4" s="661"/>
    </row>
    <row r="5" spans="1:17" ht="18" customHeight="1" x14ac:dyDescent="0.45">
      <c r="A5" s="660"/>
      <c r="B5" s="661"/>
      <c r="C5" s="661"/>
      <c r="D5" s="661"/>
      <c r="E5" s="661"/>
      <c r="F5" s="661"/>
      <c r="G5" s="661"/>
      <c r="H5" s="661"/>
      <c r="I5" s="661"/>
      <c r="J5" s="661"/>
      <c r="K5" s="661"/>
      <c r="L5" s="661"/>
      <c r="M5" s="661"/>
      <c r="N5" s="661"/>
      <c r="O5" s="661"/>
      <c r="P5" s="661"/>
      <c r="Q5" s="661"/>
    </row>
    <row r="6" spans="1:17" ht="18" x14ac:dyDescent="0.55000000000000004">
      <c r="A6" s="353"/>
      <c r="B6" s="354"/>
      <c r="C6" s="354"/>
      <c r="D6" s="354"/>
      <c r="E6" s="354"/>
      <c r="F6" s="354"/>
      <c r="G6" s="354"/>
      <c r="H6" s="354"/>
      <c r="I6" s="354"/>
      <c r="J6" s="355"/>
    </row>
    <row r="7" spans="1:17" ht="18" x14ac:dyDescent="0.55000000000000004">
      <c r="A7" s="664"/>
      <c r="B7" s="665"/>
      <c r="C7" s="665"/>
      <c r="D7" s="665"/>
      <c r="E7" s="665"/>
      <c r="F7" s="665"/>
      <c r="G7" s="665"/>
      <c r="H7" s="665"/>
      <c r="I7" s="665"/>
      <c r="J7" s="666"/>
    </row>
    <row r="8" spans="1:17" ht="18" x14ac:dyDescent="0.55000000000000004">
      <c r="A8" s="664" t="s">
        <v>151</v>
      </c>
      <c r="B8" s="665"/>
      <c r="C8" s="665"/>
      <c r="D8" s="665"/>
      <c r="E8" s="665"/>
      <c r="F8" s="665"/>
      <c r="G8" s="665"/>
      <c r="H8" s="665"/>
      <c r="I8" s="665"/>
      <c r="J8" s="666"/>
    </row>
    <row r="9" spans="1:17" ht="15.75" x14ac:dyDescent="0.5">
      <c r="A9" s="667" t="s">
        <v>204</v>
      </c>
      <c r="B9" s="668"/>
      <c r="C9" s="668"/>
      <c r="D9" s="668"/>
      <c r="E9" s="668"/>
      <c r="F9" s="668"/>
      <c r="G9" s="668"/>
      <c r="H9" s="668"/>
      <c r="I9" s="668"/>
      <c r="J9" s="669"/>
    </row>
    <row r="10" spans="1:17" x14ac:dyDescent="0.45">
      <c r="A10" s="419" t="s">
        <v>250</v>
      </c>
      <c r="B10" s="422"/>
      <c r="C10" s="422" t="str">
        <f ca="1">MID(CELL("Dateiname",$A$1),FIND("]", CELL("Dateiname",$A$1))+1,31)</f>
        <v>Trockenbau_Bauhilfgsgew</v>
      </c>
      <c r="D10" s="422"/>
      <c r="E10" s="422"/>
      <c r="F10" s="422"/>
      <c r="G10" s="422"/>
      <c r="H10" s="422"/>
      <c r="I10" s="422"/>
      <c r="J10" s="423"/>
    </row>
    <row r="11" spans="1:17" ht="15.75" x14ac:dyDescent="0.5">
      <c r="A11" s="359"/>
      <c r="B11" s="359"/>
      <c r="C11" s="359"/>
      <c r="D11" s="359"/>
      <c r="E11" s="359"/>
      <c r="F11" s="359"/>
      <c r="G11" s="359"/>
      <c r="H11" s="359"/>
      <c r="I11" s="359"/>
      <c r="J11" s="359"/>
    </row>
    <row r="12" spans="1:17" ht="15.75" x14ac:dyDescent="0.5">
      <c r="A12" s="359"/>
      <c r="B12" s="359"/>
      <c r="C12" s="359"/>
      <c r="D12" s="359"/>
      <c r="F12" s="359"/>
      <c r="G12" s="359"/>
      <c r="H12" s="359"/>
      <c r="I12" s="359"/>
      <c r="J12" s="359"/>
    </row>
    <row r="13" spans="1:17" ht="15.75" x14ac:dyDescent="0.5">
      <c r="A13" s="359"/>
      <c r="B13" s="359"/>
      <c r="C13" s="359"/>
      <c r="D13" s="359"/>
      <c r="E13" s="359"/>
      <c r="F13" s="359"/>
      <c r="G13" s="359"/>
      <c r="H13" s="359"/>
      <c r="I13" s="359"/>
      <c r="J13" s="359"/>
    </row>
    <row r="14" spans="1:17" ht="15.75" x14ac:dyDescent="0.5">
      <c r="A14" s="603" t="s">
        <v>234</v>
      </c>
      <c r="B14" s="604"/>
      <c r="C14" s="604"/>
      <c r="D14" s="604"/>
      <c r="E14" s="604"/>
      <c r="F14" s="604"/>
      <c r="G14" s="604"/>
      <c r="H14" s="604"/>
      <c r="I14" s="604"/>
      <c r="J14" s="605"/>
    </row>
    <row r="15" spans="1:17" ht="15.75" x14ac:dyDescent="0.5">
      <c r="A15" s="381"/>
      <c r="B15" s="390" t="s">
        <v>198</v>
      </c>
      <c r="C15" s="376" t="s">
        <v>106</v>
      </c>
      <c r="D15" s="376" t="s">
        <v>108</v>
      </c>
      <c r="E15" s="376" t="s">
        <v>110</v>
      </c>
      <c r="F15" s="376" t="s">
        <v>112</v>
      </c>
      <c r="G15" s="616" t="s">
        <v>239</v>
      </c>
      <c r="H15" s="616"/>
      <c r="I15" s="606" t="s">
        <v>255</v>
      </c>
      <c r="J15" s="607"/>
    </row>
    <row r="16" spans="1:17" ht="15.75" x14ac:dyDescent="0.5">
      <c r="A16" s="382"/>
      <c r="B16" s="391">
        <f>H52</f>
        <v>0.28039999999999998</v>
      </c>
      <c r="C16" s="383">
        <f>D160</f>
        <v>0.22850031790886613</v>
      </c>
      <c r="D16" s="383">
        <f t="shared" ref="D16:F16" si="0">E160</f>
        <v>0</v>
      </c>
      <c r="E16" s="383">
        <f t="shared" si="0"/>
        <v>0.15817855407167891</v>
      </c>
      <c r="F16" s="383">
        <f t="shared" si="0"/>
        <v>0.50020935824318979</v>
      </c>
      <c r="G16" s="617">
        <f>C16+D16+E16+F16</f>
        <v>0.88688823022373486</v>
      </c>
      <c r="H16" s="618"/>
      <c r="I16" s="608">
        <f>H164</f>
        <v>0.76673588320785691</v>
      </c>
      <c r="J16" s="609"/>
    </row>
    <row r="17" spans="1:10" ht="15.75" x14ac:dyDescent="0.5">
      <c r="A17" s="364"/>
      <c r="B17" s="370"/>
      <c r="C17" s="364"/>
      <c r="D17" s="364"/>
      <c r="E17" s="364"/>
      <c r="F17" s="364"/>
      <c r="G17" s="364"/>
      <c r="H17" s="364"/>
      <c r="I17" s="364"/>
      <c r="J17" s="364"/>
    </row>
    <row r="18" spans="1:10" ht="15.75" customHeight="1" x14ac:dyDescent="0.45">
      <c r="A18" s="625" t="s">
        <v>235</v>
      </c>
      <c r="B18" s="626"/>
      <c r="C18" s="626"/>
      <c r="D18" s="626"/>
      <c r="E18" s="626"/>
      <c r="F18" s="626"/>
      <c r="G18" s="626"/>
      <c r="H18" s="626"/>
      <c r="I18" s="626"/>
      <c r="J18" s="627"/>
    </row>
    <row r="19" spans="1:10" ht="15.75" customHeight="1" x14ac:dyDescent="0.45">
      <c r="A19" s="610"/>
      <c r="B19" s="611"/>
      <c r="C19" s="611"/>
      <c r="D19" s="611"/>
      <c r="E19" s="611"/>
      <c r="F19" s="611"/>
      <c r="G19" s="611"/>
      <c r="H19" s="611"/>
      <c r="I19" s="611"/>
      <c r="J19" s="612"/>
    </row>
    <row r="20" spans="1:10" ht="14.25" customHeight="1" x14ac:dyDescent="0.45">
      <c r="A20" s="610" t="s">
        <v>236</v>
      </c>
      <c r="B20" s="611"/>
      <c r="C20" s="611"/>
      <c r="D20" s="611"/>
      <c r="E20" s="611"/>
      <c r="F20" s="611"/>
      <c r="G20" s="611"/>
      <c r="H20" s="611"/>
      <c r="I20" s="611"/>
      <c r="J20" s="612"/>
    </row>
    <row r="21" spans="1:10" ht="14.25" customHeight="1" x14ac:dyDescent="0.45">
      <c r="A21" s="610"/>
      <c r="B21" s="611"/>
      <c r="C21" s="611"/>
      <c r="D21" s="611"/>
      <c r="E21" s="611"/>
      <c r="F21" s="611"/>
      <c r="G21" s="611"/>
      <c r="H21" s="611"/>
      <c r="I21" s="611"/>
      <c r="J21" s="612"/>
    </row>
    <row r="22" spans="1:10" ht="15.75" customHeight="1" x14ac:dyDescent="0.45">
      <c r="A22" s="610"/>
      <c r="B22" s="611"/>
      <c r="C22" s="611"/>
      <c r="D22" s="611"/>
      <c r="E22" s="611"/>
      <c r="F22" s="611"/>
      <c r="G22" s="611"/>
      <c r="H22" s="611"/>
      <c r="I22" s="611"/>
      <c r="J22" s="612"/>
    </row>
    <row r="23" spans="1:10" x14ac:dyDescent="0.45">
      <c r="A23" s="610" t="s">
        <v>237</v>
      </c>
      <c r="B23" s="611"/>
      <c r="C23" s="611"/>
      <c r="D23" s="611"/>
      <c r="E23" s="611"/>
      <c r="F23" s="611"/>
      <c r="G23" s="611"/>
      <c r="H23" s="611"/>
      <c r="I23" s="611"/>
      <c r="J23" s="612"/>
    </row>
    <row r="24" spans="1:10" x14ac:dyDescent="0.45">
      <c r="A24" s="610"/>
      <c r="B24" s="611"/>
      <c r="C24" s="611"/>
      <c r="D24" s="611"/>
      <c r="E24" s="611"/>
      <c r="F24" s="611"/>
      <c r="G24" s="611"/>
      <c r="H24" s="611"/>
      <c r="I24" s="611"/>
      <c r="J24" s="612"/>
    </row>
    <row r="25" spans="1:10" x14ac:dyDescent="0.45">
      <c r="A25" s="610"/>
      <c r="B25" s="611"/>
      <c r="C25" s="611"/>
      <c r="D25" s="611"/>
      <c r="E25" s="611"/>
      <c r="F25" s="611"/>
      <c r="G25" s="611"/>
      <c r="H25" s="611"/>
      <c r="I25" s="611"/>
      <c r="J25" s="612"/>
    </row>
    <row r="26" spans="1:10" x14ac:dyDescent="0.45">
      <c r="A26" s="610" t="s">
        <v>238</v>
      </c>
      <c r="B26" s="611"/>
      <c r="C26" s="611"/>
      <c r="D26" s="611"/>
      <c r="E26" s="611"/>
      <c r="F26" s="611"/>
      <c r="G26" s="611"/>
      <c r="H26" s="611"/>
      <c r="I26" s="611"/>
      <c r="J26" s="612"/>
    </row>
    <row r="27" spans="1:10" x14ac:dyDescent="0.45">
      <c r="A27" s="610"/>
      <c r="B27" s="611"/>
      <c r="C27" s="611"/>
      <c r="D27" s="611"/>
      <c r="E27" s="611"/>
      <c r="F27" s="611"/>
      <c r="G27" s="611"/>
      <c r="H27" s="611"/>
      <c r="I27" s="611"/>
      <c r="J27" s="612"/>
    </row>
    <row r="28" spans="1:10" x14ac:dyDescent="0.45">
      <c r="A28" s="613"/>
      <c r="B28" s="614"/>
      <c r="C28" s="614"/>
      <c r="D28" s="614"/>
      <c r="E28" s="614"/>
      <c r="F28" s="614"/>
      <c r="G28" s="614"/>
      <c r="H28" s="614"/>
      <c r="I28" s="614"/>
      <c r="J28" s="615"/>
    </row>
    <row r="29" spans="1:10" x14ac:dyDescent="0.45">
      <c r="A29" s="625" t="s">
        <v>240</v>
      </c>
      <c r="B29" s="626"/>
      <c r="C29" s="626"/>
      <c r="D29" s="626"/>
      <c r="E29" s="626"/>
      <c r="F29" s="626"/>
      <c r="G29" s="626"/>
      <c r="H29" s="626"/>
      <c r="I29" s="626"/>
      <c r="J29" s="627"/>
    </row>
    <row r="30" spans="1:10" x14ac:dyDescent="0.45">
      <c r="A30" s="610"/>
      <c r="B30" s="611"/>
      <c r="C30" s="611"/>
      <c r="D30" s="611"/>
      <c r="E30" s="611"/>
      <c r="F30" s="611"/>
      <c r="G30" s="611"/>
      <c r="H30" s="611"/>
      <c r="I30" s="611"/>
      <c r="J30" s="612"/>
    </row>
    <row r="31" spans="1:10" ht="15.75" customHeight="1" x14ac:dyDescent="0.45">
      <c r="A31" s="613"/>
      <c r="B31" s="614"/>
      <c r="C31" s="614"/>
      <c r="D31" s="614"/>
      <c r="E31" s="614"/>
      <c r="F31" s="614"/>
      <c r="G31" s="614"/>
      <c r="H31" s="614"/>
      <c r="I31" s="614"/>
      <c r="J31" s="615"/>
    </row>
    <row r="32" spans="1:10" ht="15.75" customHeight="1" x14ac:dyDescent="0.45">
      <c r="A32" s="619" t="s">
        <v>242</v>
      </c>
      <c r="B32" s="620"/>
      <c r="C32" s="620"/>
      <c r="D32" s="620"/>
      <c r="E32" s="620"/>
      <c r="F32" s="620"/>
      <c r="G32" s="620"/>
      <c r="H32" s="620"/>
      <c r="I32" s="620"/>
      <c r="J32" s="621"/>
    </row>
    <row r="33" spans="1:10" ht="15.75" customHeight="1" x14ac:dyDescent="0.45">
      <c r="A33" s="622"/>
      <c r="B33" s="623"/>
      <c r="C33" s="623"/>
      <c r="D33" s="623"/>
      <c r="E33" s="623"/>
      <c r="F33" s="623"/>
      <c r="G33" s="623"/>
      <c r="H33" s="623"/>
      <c r="I33" s="623"/>
      <c r="J33" s="624"/>
    </row>
    <row r="34" spans="1:10" ht="15.75" x14ac:dyDescent="0.5">
      <c r="A34" s="376"/>
      <c r="B34" s="376"/>
      <c r="C34" s="376"/>
      <c r="D34" s="376"/>
      <c r="E34" s="376"/>
      <c r="F34" s="376"/>
      <c r="G34" s="376"/>
      <c r="H34" s="376"/>
      <c r="I34" s="376"/>
      <c r="J34" s="376"/>
    </row>
    <row r="35" spans="1:10" ht="15.75" x14ac:dyDescent="0.45">
      <c r="A35" s="712" t="s">
        <v>241</v>
      </c>
      <c r="B35" s="712"/>
      <c r="C35" s="712"/>
      <c r="D35" s="712"/>
      <c r="E35" s="712"/>
      <c r="F35" s="712"/>
      <c r="G35" s="712"/>
      <c r="H35" s="712"/>
      <c r="I35" s="712"/>
      <c r="J35" s="712"/>
    </row>
    <row r="37" spans="1:10" x14ac:dyDescent="0.45">
      <c r="A37" s="687" t="s">
        <v>187</v>
      </c>
      <c r="B37" s="688"/>
      <c r="C37" s="688"/>
      <c r="D37" s="688"/>
      <c r="E37" s="688"/>
      <c r="F37" s="688"/>
      <c r="G37" s="689"/>
      <c r="H37" s="690"/>
    </row>
    <row r="38" spans="1:10" x14ac:dyDescent="0.45">
      <c r="A38" s="662">
        <f>'DPNK-Stamm'!B2</f>
        <v>46006</v>
      </c>
      <c r="B38" s="663"/>
      <c r="C38" s="257"/>
      <c r="D38" s="257"/>
      <c r="E38" s="258" t="s">
        <v>81</v>
      </c>
      <c r="F38" s="259" t="s">
        <v>83</v>
      </c>
      <c r="G38" s="43"/>
      <c r="H38" s="227" t="s">
        <v>19</v>
      </c>
    </row>
    <row r="39" spans="1:10" x14ac:dyDescent="0.45">
      <c r="A39" s="628" t="str">
        <f>'DPNK-Stamm'!A4</f>
        <v>Arbeitslosenversicherung</v>
      </c>
      <c r="B39" s="629"/>
      <c r="C39" s="629"/>
      <c r="D39" s="629"/>
      <c r="E39" s="629"/>
      <c r="F39" s="630"/>
      <c r="G39" s="268" t="s">
        <v>81</v>
      </c>
      <c r="H39" s="224">
        <f>IF(G39=$E$38,'DPNK-Stamm'!H4,"")</f>
        <v>2.9499999999999998E-2</v>
      </c>
    </row>
    <row r="40" spans="1:10" x14ac:dyDescent="0.45">
      <c r="A40" s="628" t="str">
        <f>'DPNK-Stamm'!A5</f>
        <v>Zuschlag Insolvenzentgeltsicherung</v>
      </c>
      <c r="B40" s="629"/>
      <c r="C40" s="629"/>
      <c r="D40" s="629"/>
      <c r="E40" s="629"/>
      <c r="F40" s="630"/>
      <c r="G40" s="269" t="s">
        <v>81</v>
      </c>
      <c r="H40" s="225">
        <f>IF(G40=$E$38,'DPNK-Stamm'!H5,"")</f>
        <v>1E-3</v>
      </c>
    </row>
    <row r="41" spans="1:10" x14ac:dyDescent="0.45">
      <c r="A41" s="628" t="str">
        <f>'DPNK-Stamm'!A6</f>
        <v>Pensionsversicherung ASVG</v>
      </c>
      <c r="B41" s="629"/>
      <c r="C41" s="629"/>
      <c r="D41" s="629"/>
      <c r="E41" s="629"/>
      <c r="F41" s="630"/>
      <c r="G41" s="269" t="s">
        <v>81</v>
      </c>
      <c r="H41" s="225">
        <f>IF(G41=$E$38,'DPNK-Stamm'!H6,"")</f>
        <v>0.1255</v>
      </c>
    </row>
    <row r="42" spans="1:10" x14ac:dyDescent="0.45">
      <c r="A42" s="628" t="str">
        <f>'DPNK-Stamm'!A7</f>
        <v>Krankenversicherung ASVG</v>
      </c>
      <c r="B42" s="629"/>
      <c r="C42" s="629"/>
      <c r="D42" s="629"/>
      <c r="E42" s="629"/>
      <c r="F42" s="630"/>
      <c r="G42" s="269" t="s">
        <v>81</v>
      </c>
      <c r="H42" s="225">
        <f>IF(G42=$E$38,'DPNK-Stamm'!H7,"")</f>
        <v>3.78E-2</v>
      </c>
    </row>
    <row r="43" spans="1:10" x14ac:dyDescent="0.45">
      <c r="A43" s="628" t="str">
        <f>'DPNK-Stamm'!A8</f>
        <v>Unfallversicherung</v>
      </c>
      <c r="B43" s="629"/>
      <c r="C43" s="629"/>
      <c r="D43" s="629"/>
      <c r="E43" s="629"/>
      <c r="F43" s="630"/>
      <c r="G43" s="269" t="s">
        <v>81</v>
      </c>
      <c r="H43" s="225">
        <f>IF(G43=$E$38,'DPNK-Stamm'!H8,"")</f>
        <v>1.0999999999999999E-2</v>
      </c>
    </row>
    <row r="44" spans="1:10" x14ac:dyDescent="0.45">
      <c r="A44" s="628" t="str">
        <f>'DPNK-Stamm'!A9</f>
        <v>Familienlastenausgleichsfonds (FLAF)</v>
      </c>
      <c r="B44" s="629"/>
      <c r="C44" s="629"/>
      <c r="D44" s="629"/>
      <c r="E44" s="629"/>
      <c r="F44" s="630"/>
      <c r="G44" s="269" t="s">
        <v>81</v>
      </c>
      <c r="H44" s="225">
        <f>IF(G44=$E$38,'DPNK-Stamm'!H9,"")</f>
        <v>3.6999999999999998E-2</v>
      </c>
    </row>
    <row r="45" spans="1:10" x14ac:dyDescent="0.45">
      <c r="A45" s="628" t="str">
        <f>'DPNK-Stamm'!A10</f>
        <v>DZ zum FLAF (im Mittel; bitte zutreffenden Bundesländerwert eintragen)</v>
      </c>
      <c r="B45" s="629"/>
      <c r="C45" s="629"/>
      <c r="D45" s="629"/>
      <c r="E45" s="629"/>
      <c r="F45" s="630"/>
      <c r="G45" s="269" t="s">
        <v>81</v>
      </c>
      <c r="H45" s="225">
        <f>IF(G45=$E$38,'DPNK-Stamm'!H10,"")</f>
        <v>3.5999999999999999E-3</v>
      </c>
    </row>
    <row r="46" spans="1:10" x14ac:dyDescent="0.45">
      <c r="A46" s="628" t="str">
        <f>'DPNK-Stamm'!A11</f>
        <v>Wohnbauförderungsbeitrag alle BL o. Wien</v>
      </c>
      <c r="B46" s="629"/>
      <c r="C46" s="629"/>
      <c r="D46" s="629"/>
      <c r="E46" s="629"/>
      <c r="F46" s="630"/>
      <c r="G46" s="269" t="s">
        <v>81</v>
      </c>
      <c r="H46" s="225">
        <f>IF(G46=$E$38,'DPNK-Stamm'!H11,"")</f>
        <v>5.0000000000000001E-3</v>
      </c>
    </row>
    <row r="47" spans="1:10" x14ac:dyDescent="0.45">
      <c r="A47" s="628" t="str">
        <f>'DPNK-Stamm'!A12</f>
        <v>Schlechtwetterentschädigungsbeitrag</v>
      </c>
      <c r="B47" s="629"/>
      <c r="C47" s="629"/>
      <c r="D47" s="629"/>
      <c r="E47" s="629"/>
      <c r="F47" s="630"/>
      <c r="G47" s="269" t="s">
        <v>83</v>
      </c>
      <c r="H47" s="225" t="str">
        <f>IF(G47=$E$38,'DPNK-Stamm'!H12,"")</f>
        <v/>
      </c>
    </row>
    <row r="48" spans="1:10" x14ac:dyDescent="0.45">
      <c r="A48" s="628" t="str">
        <f>'DPNK-Stamm'!A13</f>
        <v>Kommunalsteuer</v>
      </c>
      <c r="B48" s="629"/>
      <c r="C48" s="629"/>
      <c r="D48" s="629"/>
      <c r="E48" s="629"/>
      <c r="F48" s="630"/>
      <c r="G48" s="269" t="s">
        <v>81</v>
      </c>
      <c r="H48" s="225">
        <f>IF(G48=$E$38,'DPNK-Stamm'!H13,"")</f>
        <v>0.03</v>
      </c>
    </row>
    <row r="49" spans="1:11" x14ac:dyDescent="0.45">
      <c r="A49" s="628" t="str">
        <f>'DPNK-Stamm'!A14</f>
        <v>Abfertigung-Neu (Betriebl. Mitarbeitervorsorge)</v>
      </c>
      <c r="B49" s="629"/>
      <c r="C49" s="629"/>
      <c r="D49" s="629"/>
      <c r="E49" s="629"/>
      <c r="F49" s="630"/>
      <c r="G49" s="269" t="s">
        <v>83</v>
      </c>
      <c r="H49" s="225" t="str">
        <f>IF(G49=$E$38,'DPNK-Stamm'!H14,"")</f>
        <v/>
      </c>
    </row>
    <row r="50" spans="1:11" x14ac:dyDescent="0.45">
      <c r="A50" s="489" t="str">
        <f>'DPNK-Stamm'!A15</f>
        <v>frei</v>
      </c>
      <c r="B50" s="490"/>
      <c r="C50" s="490"/>
      <c r="D50" s="490"/>
      <c r="E50" s="490"/>
      <c r="F50" s="713"/>
      <c r="G50" s="269"/>
      <c r="H50" s="225" t="str">
        <f>IF(G50=$E$38,'DPNK-Stamm'!H15,"")</f>
        <v/>
      </c>
    </row>
    <row r="51" spans="1:11" x14ac:dyDescent="0.45">
      <c r="A51" s="489" t="str">
        <f>'DPNK-Stamm'!A16</f>
        <v>frei</v>
      </c>
      <c r="B51" s="490"/>
      <c r="C51" s="490"/>
      <c r="D51" s="490"/>
      <c r="E51" s="490"/>
      <c r="F51" s="713"/>
      <c r="G51" s="270"/>
      <c r="H51" s="226" t="str">
        <f>IF(G51=$E$38,'DPNK-Stamm'!H16,"")</f>
        <v/>
      </c>
    </row>
    <row r="52" spans="1:11" x14ac:dyDescent="0.45">
      <c r="A52" s="184" t="s">
        <v>41</v>
      </c>
      <c r="B52" s="101"/>
      <c r="C52" s="101"/>
      <c r="D52" s="101"/>
      <c r="E52" s="101"/>
      <c r="F52" s="101"/>
      <c r="G52" s="101"/>
      <c r="H52" s="67">
        <f>SUM(H39:H51)</f>
        <v>0.28039999999999998</v>
      </c>
    </row>
    <row r="53" spans="1:11" x14ac:dyDescent="0.45">
      <c r="A53" s="645"/>
      <c r="B53" s="645"/>
      <c r="C53" s="645"/>
      <c r="D53" s="645"/>
      <c r="E53" s="645"/>
      <c r="F53" s="645"/>
      <c r="G53" s="645"/>
      <c r="H53" s="645"/>
    </row>
    <row r="54" spans="1:11" x14ac:dyDescent="0.45">
      <c r="A54" s="711" t="str">
        <f>'DPNK-Stamm'!A20</f>
        <v>DPNK auf laufendes Entgelt</v>
      </c>
      <c r="B54" s="640"/>
      <c r="C54" s="640"/>
      <c r="D54" s="640"/>
      <c r="E54" s="640"/>
      <c r="F54" s="640"/>
      <c r="G54" s="640"/>
      <c r="H54" s="69">
        <f>H52</f>
        <v>0.28039999999999998</v>
      </c>
    </row>
    <row r="55" spans="1:11" x14ac:dyDescent="0.45">
      <c r="A55" s="711" t="str">
        <f>'DPNK-Stamm'!A21</f>
        <v>abzüglich Wohnbauförderungsbeitrag</v>
      </c>
      <c r="B55" s="640"/>
      <c r="C55" s="640"/>
      <c r="D55" s="640"/>
      <c r="E55" s="640"/>
      <c r="F55" s="640"/>
      <c r="G55" s="641"/>
      <c r="H55" s="229">
        <f>'DPNK-Stamm'!H21</f>
        <v>-5.0000000000000001E-3</v>
      </c>
    </row>
    <row r="56" spans="1:11" x14ac:dyDescent="0.45">
      <c r="A56" s="651">
        <f>'DPNK-Stamm'!A22</f>
        <v>0</v>
      </c>
      <c r="B56" s="652"/>
      <c r="C56" s="652"/>
      <c r="D56" s="652"/>
      <c r="E56" s="652"/>
      <c r="F56" s="652"/>
      <c r="G56" s="263"/>
      <c r="H56" s="68">
        <f>'DPNK-Stamm'!H22</f>
        <v>0</v>
      </c>
    </row>
    <row r="57" spans="1:11" x14ac:dyDescent="0.45">
      <c r="A57" s="646" t="str">
        <f>'DPNK-Stamm'!A23</f>
        <v>Direkte Personalnebenkosten auf Sonderzahlungen</v>
      </c>
      <c r="B57" s="647"/>
      <c r="C57" s="647"/>
      <c r="D57" s="647"/>
      <c r="E57" s="647"/>
      <c r="F57" s="647"/>
      <c r="G57" s="647"/>
      <c r="H57" s="67">
        <f>SUM(H54:H56)</f>
        <v>0.27539999999999998</v>
      </c>
    </row>
    <row r="58" spans="1:11" x14ac:dyDescent="0.45">
      <c r="A58" s="709" t="str">
        <f>'DPNK-Stamm'!A24</f>
        <v>Mittelwert</v>
      </c>
      <c r="B58" s="710"/>
      <c r="C58" s="710"/>
      <c r="D58" s="710"/>
      <c r="E58" s="710"/>
      <c r="F58" s="710"/>
      <c r="G58" s="710"/>
      <c r="H58" s="69">
        <f>(H52+H57)/2</f>
        <v>0.27789999999999998</v>
      </c>
    </row>
    <row r="59" spans="1:11" x14ac:dyDescent="0.45">
      <c r="A59" s="708"/>
      <c r="B59" s="708"/>
      <c r="C59" s="708"/>
      <c r="D59" s="708"/>
      <c r="E59" s="708"/>
      <c r="F59" s="708"/>
      <c r="G59" s="708"/>
      <c r="H59" s="708"/>
    </row>
    <row r="60" spans="1:11" x14ac:dyDescent="0.45">
      <c r="A60" s="70" t="s">
        <v>1</v>
      </c>
      <c r="B60" s="71"/>
      <c r="C60" s="71"/>
      <c r="D60" s="71"/>
      <c r="E60" s="72"/>
      <c r="F60" s="72"/>
      <c r="G60" s="73" t="s">
        <v>2</v>
      </c>
      <c r="H60" s="648" t="s">
        <v>43</v>
      </c>
      <c r="I60" s="63"/>
      <c r="J60" s="63"/>
      <c r="K60" s="64"/>
    </row>
    <row r="61" spans="1:11" x14ac:dyDescent="0.45">
      <c r="A61" s="74" t="s">
        <v>4</v>
      </c>
      <c r="B61" s="75"/>
      <c r="C61" s="75"/>
      <c r="D61" s="75"/>
      <c r="E61" s="76"/>
      <c r="F61" s="76"/>
      <c r="G61" s="77">
        <v>365.25</v>
      </c>
      <c r="H61" s="649"/>
      <c r="I61" s="63"/>
      <c r="J61" s="63"/>
      <c r="K61" s="64"/>
    </row>
    <row r="62" spans="1:11" x14ac:dyDescent="0.45">
      <c r="A62" s="78" t="s">
        <v>5</v>
      </c>
      <c r="B62" s="79"/>
      <c r="C62" s="79"/>
      <c r="D62" s="79"/>
      <c r="E62" s="80"/>
      <c r="F62" s="80"/>
      <c r="G62" s="81">
        <f>-G61/7*2</f>
        <v>-104.35714285714286</v>
      </c>
      <c r="H62" s="82"/>
      <c r="I62" s="63"/>
      <c r="J62" s="63"/>
      <c r="K62" s="64"/>
    </row>
    <row r="63" spans="1:11" x14ac:dyDescent="0.45">
      <c r="A63" s="83" t="s">
        <v>7</v>
      </c>
      <c r="B63" s="75"/>
      <c r="C63" s="75"/>
      <c r="D63" s="75"/>
      <c r="E63" s="76"/>
      <c r="F63" s="76"/>
      <c r="G63" s="84">
        <f>SUM(G61:G62)</f>
        <v>260.89285714285711</v>
      </c>
      <c r="H63" s="82"/>
      <c r="I63" s="63"/>
      <c r="J63" s="63"/>
      <c r="K63" s="64"/>
    </row>
    <row r="64" spans="1:11" x14ac:dyDescent="0.45">
      <c r="A64" s="85" t="s">
        <v>44</v>
      </c>
      <c r="B64" s="86"/>
      <c r="C64" s="86"/>
      <c r="D64" s="86"/>
      <c r="E64" s="63"/>
      <c r="F64" s="63"/>
      <c r="G64" s="87">
        <v>-10.5</v>
      </c>
      <c r="H64" s="650">
        <f>-(G64+G65)</f>
        <v>11.928571428571429</v>
      </c>
      <c r="I64" s="63"/>
      <c r="J64" s="63"/>
      <c r="K64" s="64"/>
    </row>
    <row r="65" spans="1:11" x14ac:dyDescent="0.45">
      <c r="A65" s="85" t="s">
        <v>293</v>
      </c>
      <c r="B65" s="86"/>
      <c r="C65" s="86"/>
      <c r="D65" s="88"/>
      <c r="E65" s="63"/>
      <c r="F65" s="410">
        <v>1</v>
      </c>
      <c r="G65" s="87">
        <f>-2*5/7*F65</f>
        <v>-1.4285714285714286</v>
      </c>
      <c r="H65" s="650"/>
      <c r="I65" s="63"/>
      <c r="J65" s="63"/>
      <c r="K65" s="64"/>
    </row>
    <row r="66" spans="1:11" x14ac:dyDescent="0.45">
      <c r="A66" s="85" t="s">
        <v>45</v>
      </c>
      <c r="B66" s="86"/>
      <c r="C66" s="705"/>
      <c r="D66" s="706"/>
      <c r="E66" s="63"/>
      <c r="F66" s="63"/>
      <c r="G66" s="87"/>
      <c r="H66" s="89"/>
      <c r="I66" s="63"/>
      <c r="J66" s="63"/>
      <c r="K66" s="64"/>
    </row>
    <row r="67" spans="1:11" ht="14.25" customHeight="1" x14ac:dyDescent="0.45">
      <c r="A67" s="90"/>
      <c r="B67" s="91">
        <v>5</v>
      </c>
      <c r="C67" s="707">
        <v>5</v>
      </c>
      <c r="D67" s="707"/>
      <c r="E67" s="271">
        <v>0.85</v>
      </c>
      <c r="G67" s="87">
        <f>-5*B67*E67</f>
        <v>-21.25</v>
      </c>
      <c r="H67" s="650">
        <f>-(G67+G68)</f>
        <v>25.75</v>
      </c>
      <c r="J67" s="63"/>
      <c r="K67" s="64"/>
    </row>
    <row r="68" spans="1:11" x14ac:dyDescent="0.45">
      <c r="A68" s="92"/>
      <c r="B68" s="93">
        <v>6</v>
      </c>
      <c r="C68" s="707">
        <v>5</v>
      </c>
      <c r="D68" s="707"/>
      <c r="E68" s="94">
        <f>1-E67</f>
        <v>0.15000000000000002</v>
      </c>
      <c r="G68" s="81">
        <f>-5*B68*E68</f>
        <v>-4.5000000000000009</v>
      </c>
      <c r="H68" s="650"/>
      <c r="J68" s="63"/>
      <c r="K68" s="64"/>
    </row>
    <row r="69" spans="1:11" x14ac:dyDescent="0.45">
      <c r="A69" s="83" t="s">
        <v>14</v>
      </c>
      <c r="B69" s="104"/>
      <c r="C69" s="75"/>
      <c r="D69" s="75"/>
      <c r="E69" s="76"/>
      <c r="F69" s="76"/>
      <c r="G69" s="84">
        <f>SUM(G63:G68)</f>
        <v>223.21428571428569</v>
      </c>
      <c r="H69" s="89"/>
      <c r="I69" s="63"/>
      <c r="J69" s="63"/>
      <c r="K69" s="64"/>
    </row>
    <row r="70" spans="1:11" x14ac:dyDescent="0.45">
      <c r="A70" s="95" t="s">
        <v>276</v>
      </c>
      <c r="B70" s="86"/>
      <c r="C70" s="86"/>
      <c r="D70" s="86"/>
      <c r="E70" s="63"/>
      <c r="F70" s="63"/>
      <c r="G70" s="96">
        <v>-11</v>
      </c>
      <c r="H70" s="650">
        <f>-(G70+G71)</f>
        <v>13.5</v>
      </c>
      <c r="I70" s="63"/>
      <c r="J70" s="63"/>
      <c r="K70" s="64"/>
    </row>
    <row r="71" spans="1:11" x14ac:dyDescent="0.45">
      <c r="A71" s="97" t="s">
        <v>277</v>
      </c>
      <c r="B71" s="79"/>
      <c r="C71" s="79"/>
      <c r="D71" s="79"/>
      <c r="E71" s="80"/>
      <c r="F71" s="80"/>
      <c r="G71" s="96">
        <v>-2.5</v>
      </c>
      <c r="H71" s="650"/>
      <c r="I71" s="63"/>
      <c r="J71" s="63"/>
      <c r="K71" s="64"/>
    </row>
    <row r="72" spans="1:11" x14ac:dyDescent="0.45">
      <c r="A72" s="83" t="s">
        <v>273</v>
      </c>
      <c r="B72" s="104"/>
      <c r="C72" s="75"/>
      <c r="D72" s="75"/>
      <c r="E72" s="76"/>
      <c r="F72" s="76"/>
      <c r="G72" s="98">
        <f>SUM(G69:G71)</f>
        <v>209.71428571428569</v>
      </c>
      <c r="H72" s="89"/>
      <c r="I72" s="63"/>
      <c r="J72" s="63"/>
      <c r="K72" s="64"/>
    </row>
    <row r="73" spans="1:11" x14ac:dyDescent="0.45">
      <c r="A73" s="95" t="s">
        <v>278</v>
      </c>
      <c r="B73" s="86"/>
      <c r="C73" s="86"/>
      <c r="D73" s="86"/>
      <c r="E73" s="63"/>
      <c r="F73" s="63"/>
      <c r="G73" s="96"/>
      <c r="H73" s="99">
        <f>-G73</f>
        <v>0</v>
      </c>
      <c r="I73" s="63"/>
      <c r="J73" s="63"/>
      <c r="K73" s="64"/>
    </row>
    <row r="74" spans="1:11" x14ac:dyDescent="0.45">
      <c r="A74" s="20" t="s">
        <v>275</v>
      </c>
      <c r="B74" s="86"/>
      <c r="C74" s="86"/>
      <c r="D74" s="86"/>
      <c r="E74" s="63"/>
      <c r="F74" s="63"/>
      <c r="G74" s="96">
        <v>-7.5</v>
      </c>
      <c r="H74" s="99">
        <f>-G74</f>
        <v>7.5</v>
      </c>
      <c r="I74" s="63"/>
      <c r="J74" s="63"/>
      <c r="K74" s="64"/>
    </row>
    <row r="75" spans="1:11" x14ac:dyDescent="0.45">
      <c r="A75" s="70" t="s">
        <v>274</v>
      </c>
      <c r="B75" s="100"/>
      <c r="C75" s="100"/>
      <c r="D75" s="100"/>
      <c r="E75" s="101"/>
      <c r="F75" s="101"/>
      <c r="G75" s="102">
        <f>SUM(G72:G74)</f>
        <v>202.21428571428569</v>
      </c>
      <c r="H75" s="103">
        <f>SUM(H61:H74)</f>
        <v>58.678571428571431</v>
      </c>
      <c r="I75" s="63"/>
      <c r="J75" s="63"/>
      <c r="K75" s="64"/>
    </row>
    <row r="76" spans="1:11" x14ac:dyDescent="0.45">
      <c r="A76" s="645"/>
      <c r="B76" s="645"/>
      <c r="C76" s="645"/>
      <c r="D76" s="645"/>
      <c r="E76" s="645"/>
      <c r="F76" s="645"/>
      <c r="G76" s="645"/>
      <c r="H76" s="645"/>
      <c r="I76" s="63"/>
      <c r="J76" s="63"/>
      <c r="K76" s="64"/>
    </row>
    <row r="77" spans="1:11" ht="14.25" customHeight="1" x14ac:dyDescent="0.45">
      <c r="A77" s="83" t="s">
        <v>18</v>
      </c>
      <c r="B77" s="104"/>
      <c r="C77" s="104"/>
      <c r="D77" s="104"/>
      <c r="E77" s="105"/>
      <c r="F77" s="106"/>
      <c r="G77" s="76"/>
      <c r="H77" s="76"/>
      <c r="I77" s="76"/>
      <c r="J77" s="107"/>
      <c r="K77" s="597" t="s">
        <v>46</v>
      </c>
    </row>
    <row r="78" spans="1:11" x14ac:dyDescent="0.45">
      <c r="A78" s="65"/>
      <c r="B78" s="66"/>
      <c r="C78" s="66"/>
      <c r="D78" s="66"/>
      <c r="E78" s="108"/>
      <c r="F78" s="109"/>
      <c r="G78" s="73" t="s">
        <v>17</v>
      </c>
      <c r="H78" s="73" t="s">
        <v>19</v>
      </c>
      <c r="I78" s="110" t="s">
        <v>48</v>
      </c>
      <c r="J78" s="111" t="s">
        <v>49</v>
      </c>
      <c r="K78" s="598"/>
    </row>
    <row r="79" spans="1:11" x14ac:dyDescent="0.45">
      <c r="A79" s="112"/>
      <c r="B79" s="113"/>
      <c r="C79" s="113"/>
      <c r="D79" s="113"/>
      <c r="E79" s="114"/>
      <c r="F79" s="114"/>
      <c r="G79" s="115"/>
      <c r="H79" s="115"/>
      <c r="I79" s="116"/>
      <c r="J79" s="117"/>
      <c r="K79" s="598"/>
    </row>
    <row r="80" spans="1:11" x14ac:dyDescent="0.45">
      <c r="A80" s="118" t="s">
        <v>50</v>
      </c>
      <c r="B80" s="114"/>
      <c r="C80" s="114"/>
      <c r="D80" s="114"/>
      <c r="E80" s="114"/>
      <c r="F80" s="114"/>
      <c r="G80" s="119">
        <f>G75</f>
        <v>202.21428571428569</v>
      </c>
      <c r="H80" s="120">
        <f>G80/G80</f>
        <v>1</v>
      </c>
      <c r="I80" s="121">
        <f>H$52</f>
        <v>0.28039999999999998</v>
      </c>
      <c r="J80" s="122">
        <f>H80*(1+I80)</f>
        <v>1.2804</v>
      </c>
      <c r="K80" s="598"/>
    </row>
    <row r="81" spans="1:17" x14ac:dyDescent="0.45">
      <c r="A81" s="118" t="s">
        <v>51</v>
      </c>
      <c r="B81" s="86"/>
      <c r="C81" s="86"/>
      <c r="D81" s="86"/>
      <c r="E81" s="86"/>
      <c r="F81" s="86"/>
      <c r="G81" s="123"/>
      <c r="H81" s="124"/>
      <c r="I81" s="121"/>
      <c r="J81" s="125"/>
      <c r="K81" s="598"/>
    </row>
    <row r="82" spans="1:17" x14ac:dyDescent="0.45">
      <c r="A82" s="126" t="s">
        <v>52</v>
      </c>
      <c r="B82" s="86"/>
      <c r="C82" s="86"/>
      <c r="D82" s="86"/>
      <c r="E82" s="86"/>
      <c r="F82" s="86"/>
      <c r="G82" s="123"/>
      <c r="H82" s="124"/>
      <c r="I82" s="121"/>
      <c r="J82" s="125"/>
      <c r="K82" s="599"/>
    </row>
    <row r="83" spans="1:17" x14ac:dyDescent="0.45">
      <c r="A83" s="127"/>
      <c r="B83" s="86" t="s">
        <v>53</v>
      </c>
      <c r="C83" s="86"/>
      <c r="D83" s="86"/>
      <c r="E83" s="86"/>
      <c r="F83" s="86"/>
      <c r="G83" s="123">
        <f>H64</f>
        <v>11.928571428571429</v>
      </c>
      <c r="H83" s="124">
        <f>G83/G$80</f>
        <v>5.8989756269869312E-2</v>
      </c>
      <c r="I83" s="121">
        <f>H$52</f>
        <v>0.28039999999999998</v>
      </c>
      <c r="J83" s="122">
        <f>H83*(1+I83)</f>
        <v>7.5530483927940664E-2</v>
      </c>
      <c r="K83" s="128">
        <v>0</v>
      </c>
      <c r="N83" s="288">
        <f>IF($K83=0,$J83,0)</f>
        <v>7.5530483927940664E-2</v>
      </c>
      <c r="O83" s="289">
        <f>IF($K83=1,$J83,0)</f>
        <v>0</v>
      </c>
      <c r="P83" s="289">
        <f>IF($K83=2,$J83,0)</f>
        <v>0</v>
      </c>
      <c r="Q83" s="290">
        <f>IF($K83=3,$J83,0)</f>
        <v>0</v>
      </c>
    </row>
    <row r="84" spans="1:17" x14ac:dyDescent="0.45">
      <c r="A84" s="127"/>
      <c r="B84" s="86" t="s">
        <v>54</v>
      </c>
      <c r="C84" s="86"/>
      <c r="D84" s="86"/>
      <c r="E84" s="86"/>
      <c r="F84" s="86"/>
      <c r="G84" s="123">
        <f>H70</f>
        <v>13.5</v>
      </c>
      <c r="H84" s="124">
        <f t="shared" ref="H84:H85" si="1">G84/G$80</f>
        <v>6.6760861886259279E-2</v>
      </c>
      <c r="I84" s="121">
        <f>H$52</f>
        <v>0.28039999999999998</v>
      </c>
      <c r="J84" s="122">
        <f>H84*(1+I84)</f>
        <v>8.548060755916638E-2</v>
      </c>
      <c r="K84" s="128">
        <v>0</v>
      </c>
      <c r="N84" s="291">
        <f t="shared" ref="N84:N138" si="2">IF($K84=0,$J84,0)</f>
        <v>8.548060755916638E-2</v>
      </c>
      <c r="O84" s="292">
        <f t="shared" ref="O84:O138" si="3">IF($K84=1,$J84,0)</f>
        <v>0</v>
      </c>
      <c r="P84" s="292">
        <f t="shared" ref="P84:P138" si="4">IF($K84=2,$J84,0)</f>
        <v>0</v>
      </c>
      <c r="Q84" s="293">
        <f t="shared" ref="Q84:Q138" si="5">IF($K84=3,$J84,0)</f>
        <v>0</v>
      </c>
    </row>
    <row r="85" spans="1:17" x14ac:dyDescent="0.45">
      <c r="A85" s="127"/>
      <c r="B85" s="88" t="s">
        <v>55</v>
      </c>
      <c r="C85" s="86"/>
      <c r="D85" s="86"/>
      <c r="E85" s="86"/>
      <c r="F85" s="86"/>
      <c r="G85" s="123">
        <f>H74</f>
        <v>7.5</v>
      </c>
      <c r="H85" s="124">
        <f t="shared" si="1"/>
        <v>3.7089367714588491E-2</v>
      </c>
      <c r="I85" s="121">
        <f>H$52</f>
        <v>0.28039999999999998</v>
      </c>
      <c r="J85" s="122">
        <f>H85*(1+I85)</f>
        <v>4.7489226421759102E-2</v>
      </c>
      <c r="K85" s="128">
        <v>0</v>
      </c>
      <c r="N85" s="291">
        <f t="shared" si="2"/>
        <v>4.7489226421759102E-2</v>
      </c>
      <c r="O85" s="292">
        <f t="shared" si="3"/>
        <v>0</v>
      </c>
      <c r="P85" s="292">
        <f t="shared" si="4"/>
        <v>0</v>
      </c>
      <c r="Q85" s="293">
        <f t="shared" si="5"/>
        <v>0</v>
      </c>
    </row>
    <row r="86" spans="1:17" x14ac:dyDescent="0.45">
      <c r="A86" s="127"/>
      <c r="B86" s="88" t="s">
        <v>56</v>
      </c>
      <c r="C86" s="86"/>
      <c r="D86" s="86"/>
      <c r="E86" s="86"/>
      <c r="F86" s="86"/>
      <c r="G86" s="123"/>
      <c r="H86" s="124"/>
      <c r="I86" s="121"/>
      <c r="J86" s="122"/>
      <c r="K86" s="128"/>
      <c r="N86" s="291">
        <f t="shared" si="2"/>
        <v>0</v>
      </c>
      <c r="O86" s="292">
        <f t="shared" si="3"/>
        <v>0</v>
      </c>
      <c r="P86" s="292">
        <f t="shared" si="4"/>
        <v>0</v>
      </c>
      <c r="Q86" s="293">
        <f t="shared" si="5"/>
        <v>0</v>
      </c>
    </row>
    <row r="87" spans="1:17" x14ac:dyDescent="0.45">
      <c r="A87" s="127"/>
      <c r="B87" s="86" t="s">
        <v>57</v>
      </c>
      <c r="C87" s="86"/>
      <c r="D87" s="86"/>
      <c r="E87" s="86"/>
      <c r="F87" s="86"/>
      <c r="G87" s="123"/>
      <c r="H87" s="124"/>
      <c r="I87" s="121"/>
      <c r="J87" s="125"/>
      <c r="K87" s="128"/>
      <c r="N87" s="291">
        <f t="shared" si="2"/>
        <v>0</v>
      </c>
      <c r="O87" s="292">
        <f t="shared" si="3"/>
        <v>0</v>
      </c>
      <c r="P87" s="292">
        <f t="shared" si="4"/>
        <v>0</v>
      </c>
      <c r="Q87" s="293">
        <f t="shared" si="5"/>
        <v>0</v>
      </c>
    </row>
    <row r="88" spans="1:17" x14ac:dyDescent="0.45">
      <c r="A88" s="126" t="s">
        <v>58</v>
      </c>
      <c r="B88" s="86"/>
      <c r="C88" s="86"/>
      <c r="D88" s="86"/>
      <c r="E88" s="86"/>
      <c r="F88" s="86"/>
      <c r="G88" s="123"/>
      <c r="H88" s="124"/>
      <c r="I88" s="121"/>
      <c r="J88" s="125"/>
      <c r="K88" s="128"/>
      <c r="N88" s="291">
        <f t="shared" si="2"/>
        <v>0</v>
      </c>
      <c r="O88" s="292">
        <f t="shared" si="3"/>
        <v>0</v>
      </c>
      <c r="P88" s="292">
        <f t="shared" si="4"/>
        <v>0</v>
      </c>
      <c r="Q88" s="293">
        <f t="shared" si="5"/>
        <v>0</v>
      </c>
    </row>
    <row r="89" spans="1:17" x14ac:dyDescent="0.45">
      <c r="A89" s="127"/>
      <c r="B89" s="114" t="s">
        <v>59</v>
      </c>
      <c r="C89" s="86"/>
      <c r="D89" s="86"/>
      <c r="E89" s="86"/>
      <c r="F89" s="86"/>
      <c r="G89" s="123"/>
      <c r="H89" s="124"/>
      <c r="I89" s="121"/>
      <c r="J89" s="125"/>
      <c r="K89" s="128"/>
      <c r="N89" s="291">
        <f t="shared" si="2"/>
        <v>0</v>
      </c>
      <c r="O89" s="292">
        <f t="shared" si="3"/>
        <v>0</v>
      </c>
      <c r="P89" s="292">
        <f t="shared" si="4"/>
        <v>0</v>
      </c>
      <c r="Q89" s="293">
        <f t="shared" si="5"/>
        <v>0</v>
      </c>
    </row>
    <row r="90" spans="1:17" x14ac:dyDescent="0.45">
      <c r="A90" s="127"/>
      <c r="B90" s="86" t="s">
        <v>60</v>
      </c>
      <c r="C90" s="86"/>
      <c r="D90" s="86"/>
      <c r="E90" s="123">
        <f>G63</f>
        <v>260.89285714285711</v>
      </c>
      <c r="F90" s="129" t="s">
        <v>2</v>
      </c>
      <c r="G90" s="63"/>
      <c r="H90" s="63"/>
      <c r="I90" s="121"/>
      <c r="J90" s="125"/>
      <c r="K90" s="128"/>
      <c r="N90" s="291">
        <f t="shared" si="2"/>
        <v>0</v>
      </c>
      <c r="O90" s="292">
        <f t="shared" si="3"/>
        <v>0</v>
      </c>
      <c r="P90" s="292">
        <f t="shared" si="4"/>
        <v>0</v>
      </c>
      <c r="Q90" s="293">
        <f t="shared" si="5"/>
        <v>0</v>
      </c>
    </row>
    <row r="91" spans="1:17" x14ac:dyDescent="0.45">
      <c r="A91" s="127"/>
      <c r="B91" s="86" t="s">
        <v>61</v>
      </c>
      <c r="C91" s="86"/>
      <c r="D91" s="86"/>
      <c r="E91" s="130">
        <f>-H67</f>
        <v>-25.75</v>
      </c>
      <c r="F91" s="131" t="s">
        <v>2</v>
      </c>
      <c r="G91" s="63"/>
      <c r="H91" s="63"/>
      <c r="I91" s="121"/>
      <c r="J91" s="125"/>
      <c r="K91" s="128"/>
      <c r="N91" s="291">
        <f t="shared" si="2"/>
        <v>0</v>
      </c>
      <c r="O91" s="292">
        <f t="shared" si="3"/>
        <v>0</v>
      </c>
      <c r="P91" s="292">
        <f t="shared" si="4"/>
        <v>0</v>
      </c>
      <c r="Q91" s="293">
        <f t="shared" si="5"/>
        <v>0</v>
      </c>
    </row>
    <row r="92" spans="1:17" x14ac:dyDescent="0.45">
      <c r="A92" s="127"/>
      <c r="B92" s="79"/>
      <c r="C92" s="79"/>
      <c r="D92" s="79"/>
      <c r="E92" s="130">
        <f>SUM(E90:E91)</f>
        <v>235.14285714285711</v>
      </c>
      <c r="F92" s="131" t="s">
        <v>2</v>
      </c>
      <c r="G92" s="63"/>
      <c r="H92" s="63"/>
      <c r="I92" s="121"/>
      <c r="J92" s="125"/>
      <c r="K92" s="128"/>
      <c r="N92" s="291">
        <f t="shared" si="2"/>
        <v>0</v>
      </c>
      <c r="O92" s="292">
        <f t="shared" si="3"/>
        <v>0</v>
      </c>
      <c r="P92" s="292">
        <f t="shared" si="4"/>
        <v>0</v>
      </c>
      <c r="Q92" s="293">
        <f t="shared" si="5"/>
        <v>0</v>
      </c>
    </row>
    <row r="93" spans="1:17" x14ac:dyDescent="0.45">
      <c r="A93" s="127"/>
      <c r="B93" s="86" t="s">
        <v>62</v>
      </c>
      <c r="C93" s="86"/>
      <c r="D93" s="86"/>
      <c r="E93" s="123">
        <f>E92/5</f>
        <v>47.028571428571425</v>
      </c>
      <c r="F93" s="129" t="s">
        <v>63</v>
      </c>
      <c r="G93" s="63"/>
      <c r="H93" s="63"/>
      <c r="I93" s="121"/>
      <c r="J93" s="125"/>
      <c r="K93" s="128"/>
      <c r="N93" s="291">
        <f t="shared" si="2"/>
        <v>0</v>
      </c>
      <c r="O93" s="292">
        <f t="shared" si="3"/>
        <v>0</v>
      </c>
      <c r="P93" s="292">
        <f t="shared" si="4"/>
        <v>0</v>
      </c>
      <c r="Q93" s="293">
        <f t="shared" si="5"/>
        <v>0</v>
      </c>
    </row>
    <row r="94" spans="1:17" x14ac:dyDescent="0.45">
      <c r="A94" s="127"/>
      <c r="B94" s="86" t="s">
        <v>64</v>
      </c>
      <c r="C94" s="86"/>
      <c r="D94" s="86"/>
      <c r="E94" s="123">
        <v>11.55</v>
      </c>
      <c r="F94" s="124" t="s">
        <v>65</v>
      </c>
      <c r="G94" s="63"/>
      <c r="H94" s="63"/>
      <c r="I94" s="121"/>
      <c r="J94" s="125"/>
      <c r="K94" s="128"/>
      <c r="N94" s="291">
        <f t="shared" si="2"/>
        <v>0</v>
      </c>
      <c r="O94" s="292">
        <f t="shared" si="3"/>
        <v>0</v>
      </c>
      <c r="P94" s="292">
        <f t="shared" si="4"/>
        <v>0</v>
      </c>
      <c r="Q94" s="293">
        <f t="shared" si="5"/>
        <v>0</v>
      </c>
    </row>
    <row r="95" spans="1:17" x14ac:dyDescent="0.45">
      <c r="A95" s="127"/>
      <c r="B95" s="79" t="s">
        <v>66</v>
      </c>
      <c r="C95" s="79"/>
      <c r="D95" s="79"/>
      <c r="E95" s="130">
        <v>1.2</v>
      </c>
      <c r="F95" s="132"/>
      <c r="G95" s="63"/>
      <c r="H95" s="63"/>
      <c r="I95" s="121"/>
      <c r="J95" s="125"/>
      <c r="K95" s="128"/>
      <c r="N95" s="291">
        <f t="shared" si="2"/>
        <v>0</v>
      </c>
      <c r="O95" s="292">
        <f t="shared" si="3"/>
        <v>0</v>
      </c>
      <c r="P95" s="292">
        <f t="shared" si="4"/>
        <v>0</v>
      </c>
      <c r="Q95" s="293">
        <f t="shared" si="5"/>
        <v>0</v>
      </c>
    </row>
    <row r="96" spans="1:17" x14ac:dyDescent="0.45">
      <c r="A96" s="127"/>
      <c r="B96" s="88" t="s">
        <v>67</v>
      </c>
      <c r="C96" s="86"/>
      <c r="D96" s="86"/>
      <c r="E96" s="123">
        <f>E93*E94*E95</f>
        <v>651.81599999999992</v>
      </c>
      <c r="F96" s="124" t="s">
        <v>65</v>
      </c>
      <c r="G96" s="63"/>
      <c r="H96" s="63"/>
      <c r="I96" s="121"/>
      <c r="J96" s="125"/>
      <c r="K96" s="128"/>
      <c r="N96" s="291">
        <f t="shared" si="2"/>
        <v>0</v>
      </c>
      <c r="O96" s="292">
        <f t="shared" si="3"/>
        <v>0</v>
      </c>
      <c r="P96" s="292">
        <f t="shared" si="4"/>
        <v>0</v>
      </c>
      <c r="Q96" s="293">
        <f t="shared" si="5"/>
        <v>0</v>
      </c>
    </row>
    <row r="97" spans="1:17" x14ac:dyDescent="0.45">
      <c r="A97" s="127"/>
      <c r="B97" s="88" t="s">
        <v>68</v>
      </c>
      <c r="C97" s="86"/>
      <c r="D97" s="86"/>
      <c r="E97" s="123">
        <f>E96/7.8</f>
        <v>83.566153846153838</v>
      </c>
      <c r="F97" s="129" t="s">
        <v>2</v>
      </c>
      <c r="G97" s="133">
        <f>E97</f>
        <v>83.566153846153838</v>
      </c>
      <c r="H97" s="124">
        <f t="shared" ref="H97" si="6">G97/G$80</f>
        <v>0.41325544113251639</v>
      </c>
      <c r="I97" s="121"/>
      <c r="J97" s="122">
        <f t="shared" ref="J97" si="7">H97*(1+I97)</f>
        <v>0.41325544113251639</v>
      </c>
      <c r="K97" s="128">
        <v>3</v>
      </c>
      <c r="N97" s="291">
        <f t="shared" si="2"/>
        <v>0</v>
      </c>
      <c r="O97" s="292">
        <f t="shared" si="3"/>
        <v>0</v>
      </c>
      <c r="P97" s="292">
        <f t="shared" si="4"/>
        <v>0</v>
      </c>
      <c r="Q97" s="293">
        <f t="shared" si="5"/>
        <v>0.41325544113251639</v>
      </c>
    </row>
    <row r="98" spans="1:17" x14ac:dyDescent="0.45">
      <c r="A98" s="127"/>
      <c r="B98" s="88" t="s">
        <v>69</v>
      </c>
      <c r="C98" s="86"/>
      <c r="D98" s="86"/>
      <c r="F98" s="129"/>
      <c r="G98" s="133"/>
      <c r="H98" s="124"/>
      <c r="I98" s="121"/>
      <c r="J98" s="122"/>
      <c r="K98" s="128"/>
      <c r="N98" s="291">
        <f t="shared" si="2"/>
        <v>0</v>
      </c>
      <c r="O98" s="292">
        <f t="shared" si="3"/>
        <v>0</v>
      </c>
      <c r="P98" s="292">
        <f t="shared" si="4"/>
        <v>0</v>
      </c>
      <c r="Q98" s="293">
        <f t="shared" si="5"/>
        <v>0</v>
      </c>
    </row>
    <row r="99" spans="1:17" x14ac:dyDescent="0.45">
      <c r="A99" s="127"/>
      <c r="B99" s="134">
        <v>0.64934999999999998</v>
      </c>
      <c r="C99" s="135" t="s">
        <v>70</v>
      </c>
      <c r="D99" s="136">
        <f>H97</f>
        <v>0.41325544113251639</v>
      </c>
      <c r="E99" s="137" t="s">
        <v>71</v>
      </c>
      <c r="F99" s="138">
        <f>E67</f>
        <v>0.85</v>
      </c>
      <c r="H99" s="124">
        <f>B99*D99*F99</f>
        <v>0.22809530759448957</v>
      </c>
      <c r="I99" s="121">
        <f>(H52+H57)/2</f>
        <v>0.27789999999999998</v>
      </c>
      <c r="J99" s="122">
        <f t="shared" ref="J99:J101" si="8">H99*(1+I99)</f>
        <v>0.29148299357499824</v>
      </c>
      <c r="K99" s="128">
        <v>3</v>
      </c>
      <c r="N99" s="291">
        <f t="shared" si="2"/>
        <v>0</v>
      </c>
      <c r="O99" s="292">
        <f t="shared" si="3"/>
        <v>0</v>
      </c>
      <c r="P99" s="292">
        <f t="shared" si="4"/>
        <v>0</v>
      </c>
      <c r="Q99" s="293">
        <f t="shared" si="5"/>
        <v>0.29148299357499824</v>
      </c>
    </row>
    <row r="100" spans="1:17" x14ac:dyDescent="0.45">
      <c r="A100" s="127"/>
      <c r="B100" s="88" t="s">
        <v>72</v>
      </c>
      <c r="C100" s="86"/>
      <c r="D100" s="86"/>
      <c r="F100" s="129"/>
      <c r="G100" s="139"/>
      <c r="H100" s="124"/>
      <c r="I100" s="121"/>
      <c r="J100" s="122"/>
      <c r="K100" s="128"/>
      <c r="N100" s="291">
        <f t="shared" si="2"/>
        <v>0</v>
      </c>
      <c r="O100" s="292">
        <f t="shared" si="3"/>
        <v>0</v>
      </c>
      <c r="P100" s="292">
        <f t="shared" si="4"/>
        <v>0</v>
      </c>
      <c r="Q100" s="293">
        <f t="shared" si="5"/>
        <v>0</v>
      </c>
    </row>
    <row r="101" spans="1:17" x14ac:dyDescent="0.45">
      <c r="A101" s="127"/>
      <c r="B101" s="134">
        <v>0.77922000000000002</v>
      </c>
      <c r="C101" s="135" t="s">
        <v>70</v>
      </c>
      <c r="D101" s="136">
        <f>H97</f>
        <v>0.41325544113251639</v>
      </c>
      <c r="E101" s="137" t="s">
        <v>71</v>
      </c>
      <c r="F101" s="138">
        <f>E68</f>
        <v>0.15000000000000002</v>
      </c>
      <c r="G101" s="139"/>
      <c r="H101" s="132">
        <f>B101*D101*F101</f>
        <v>4.8302535725891917E-2</v>
      </c>
      <c r="I101" s="121">
        <f>I99</f>
        <v>0.27789999999999998</v>
      </c>
      <c r="J101" s="122">
        <f t="shared" si="8"/>
        <v>6.172581040411728E-2</v>
      </c>
      <c r="K101" s="128">
        <v>3</v>
      </c>
      <c r="N101" s="291">
        <f t="shared" si="2"/>
        <v>0</v>
      </c>
      <c r="O101" s="292">
        <f t="shared" si="3"/>
        <v>0</v>
      </c>
      <c r="P101" s="292">
        <f t="shared" si="4"/>
        <v>0</v>
      </c>
      <c r="Q101" s="293">
        <f t="shared" si="5"/>
        <v>6.172581040411728E-2</v>
      </c>
    </row>
    <row r="102" spans="1:17" x14ac:dyDescent="0.45">
      <c r="A102" s="127"/>
      <c r="B102" s="88" t="s">
        <v>73</v>
      </c>
      <c r="C102" s="86"/>
      <c r="D102" s="86"/>
      <c r="E102" s="123"/>
      <c r="F102" s="129"/>
      <c r="G102" s="133"/>
      <c r="H102" s="124">
        <f>H99+H101</f>
        <v>0.27639784332038148</v>
      </c>
      <c r="I102" s="121">
        <v>0.30099999999999999</v>
      </c>
      <c r="J102" s="122">
        <f>-H102*(1+I102)</f>
        <v>-0.35959359415981629</v>
      </c>
      <c r="K102" s="128">
        <v>3</v>
      </c>
      <c r="N102" s="291">
        <f t="shared" si="2"/>
        <v>0</v>
      </c>
      <c r="O102" s="292">
        <f t="shared" si="3"/>
        <v>0</v>
      </c>
      <c r="P102" s="292">
        <f t="shared" si="4"/>
        <v>0</v>
      </c>
      <c r="Q102" s="293">
        <f t="shared" si="5"/>
        <v>-0.35959359415981629</v>
      </c>
    </row>
    <row r="103" spans="1:17" x14ac:dyDescent="0.45">
      <c r="A103" s="127"/>
      <c r="B103" s="114" t="s">
        <v>74</v>
      </c>
      <c r="C103" s="86"/>
      <c r="D103" s="86"/>
      <c r="E103" s="86"/>
      <c r="F103" s="86"/>
      <c r="G103" s="123"/>
      <c r="H103" s="124"/>
      <c r="I103" s="121"/>
      <c r="J103" s="125"/>
      <c r="K103" s="128"/>
      <c r="N103" s="291">
        <f t="shared" si="2"/>
        <v>0</v>
      </c>
      <c r="O103" s="292">
        <f t="shared" si="3"/>
        <v>0</v>
      </c>
      <c r="P103" s="292">
        <f t="shared" si="4"/>
        <v>0</v>
      </c>
      <c r="Q103" s="293">
        <f t="shared" si="5"/>
        <v>0</v>
      </c>
    </row>
    <row r="104" spans="1:17" hidden="1" x14ac:dyDescent="0.45">
      <c r="A104" s="127"/>
      <c r="B104" s="88" t="s">
        <v>75</v>
      </c>
      <c r="C104" s="86"/>
      <c r="D104" s="86"/>
      <c r="E104" s="86">
        <v>0</v>
      </c>
      <c r="F104" s="86" t="s">
        <v>76</v>
      </c>
      <c r="G104" s="123"/>
      <c r="H104" s="124"/>
      <c r="I104" s="121"/>
      <c r="J104" s="125"/>
      <c r="K104" s="128"/>
      <c r="N104" s="291">
        <f t="shared" si="2"/>
        <v>0</v>
      </c>
      <c r="O104" s="292">
        <f t="shared" si="3"/>
        <v>0</v>
      </c>
      <c r="P104" s="292">
        <f t="shared" si="4"/>
        <v>0</v>
      </c>
      <c r="Q104" s="293">
        <f t="shared" si="5"/>
        <v>0</v>
      </c>
    </row>
    <row r="105" spans="1:17" hidden="1" x14ac:dyDescent="0.45">
      <c r="A105" s="127"/>
      <c r="B105" s="86" t="s">
        <v>64</v>
      </c>
      <c r="C105" s="86"/>
      <c r="D105" s="86"/>
      <c r="E105" s="123">
        <v>1.2</v>
      </c>
      <c r="F105" s="124" t="s">
        <v>65</v>
      </c>
      <c r="G105" s="123"/>
      <c r="H105" s="124"/>
      <c r="I105" s="121"/>
      <c r="J105" s="125"/>
      <c r="K105" s="128"/>
      <c r="N105" s="291">
        <f t="shared" si="2"/>
        <v>0</v>
      </c>
      <c r="O105" s="292">
        <f t="shared" si="3"/>
        <v>0</v>
      </c>
      <c r="P105" s="292">
        <f t="shared" si="4"/>
        <v>0</v>
      </c>
      <c r="Q105" s="293">
        <f t="shared" si="5"/>
        <v>0</v>
      </c>
    </row>
    <row r="106" spans="1:17" hidden="1" x14ac:dyDescent="0.45">
      <c r="A106" s="127"/>
      <c r="B106" s="79" t="s">
        <v>66</v>
      </c>
      <c r="C106" s="79"/>
      <c r="D106" s="79"/>
      <c r="E106" s="130">
        <v>1.2</v>
      </c>
      <c r="F106" s="132"/>
      <c r="G106" s="123"/>
      <c r="H106" s="124"/>
      <c r="I106" s="121"/>
      <c r="J106" s="125"/>
      <c r="K106" s="128"/>
      <c r="N106" s="291">
        <f t="shared" si="2"/>
        <v>0</v>
      </c>
      <c r="O106" s="292">
        <f t="shared" si="3"/>
        <v>0</v>
      </c>
      <c r="P106" s="292">
        <f t="shared" si="4"/>
        <v>0</v>
      </c>
      <c r="Q106" s="293">
        <f t="shared" si="5"/>
        <v>0</v>
      </c>
    </row>
    <row r="107" spans="1:17" hidden="1" x14ac:dyDescent="0.45">
      <c r="A107" s="127"/>
      <c r="B107" s="88" t="s">
        <v>67</v>
      </c>
      <c r="C107" s="86"/>
      <c r="D107" s="86"/>
      <c r="E107" s="123">
        <f>E104*E105*E106</f>
        <v>0</v>
      </c>
      <c r="F107" s="124" t="s">
        <v>65</v>
      </c>
      <c r="G107" s="123"/>
      <c r="H107" s="124"/>
      <c r="I107" s="121"/>
      <c r="J107" s="125"/>
      <c r="K107" s="128"/>
      <c r="N107" s="291">
        <f t="shared" si="2"/>
        <v>0</v>
      </c>
      <c r="O107" s="292">
        <f t="shared" si="3"/>
        <v>0</v>
      </c>
      <c r="P107" s="292">
        <f t="shared" si="4"/>
        <v>0</v>
      </c>
      <c r="Q107" s="293">
        <f t="shared" si="5"/>
        <v>0</v>
      </c>
    </row>
    <row r="108" spans="1:17" hidden="1" x14ac:dyDescent="0.45">
      <c r="A108" s="127"/>
      <c r="B108" s="79" t="s">
        <v>77</v>
      </c>
      <c r="C108" s="79"/>
      <c r="D108" s="79"/>
      <c r="E108" s="130">
        <f>E107/7.8</f>
        <v>0</v>
      </c>
      <c r="F108" s="132" t="s">
        <v>2</v>
      </c>
      <c r="G108" s="123">
        <f>E108</f>
        <v>0</v>
      </c>
      <c r="H108" s="124">
        <f t="shared" ref="H108" si="9">G108/G$80</f>
        <v>0</v>
      </c>
      <c r="I108" s="121"/>
      <c r="J108" s="122">
        <f t="shared" ref="J108" si="10">H108*(1+I108)</f>
        <v>0</v>
      </c>
      <c r="K108" s="128">
        <v>3</v>
      </c>
      <c r="N108" s="291">
        <f t="shared" si="2"/>
        <v>0</v>
      </c>
      <c r="O108" s="292">
        <f t="shared" si="3"/>
        <v>0</v>
      </c>
      <c r="P108" s="292">
        <f t="shared" si="4"/>
        <v>0</v>
      </c>
      <c r="Q108" s="293">
        <f t="shared" si="5"/>
        <v>0</v>
      </c>
    </row>
    <row r="109" spans="1:17" hidden="1" x14ac:dyDescent="0.45">
      <c r="A109" s="127"/>
      <c r="B109" s="86" t="s">
        <v>78</v>
      </c>
      <c r="C109" s="86"/>
      <c r="D109" s="86"/>
      <c r="E109" s="86">
        <v>4.28</v>
      </c>
      <c r="F109" s="88" t="s">
        <v>2</v>
      </c>
      <c r="G109" s="123"/>
      <c r="H109" s="124"/>
      <c r="I109" s="121"/>
      <c r="J109" s="125"/>
      <c r="K109" s="128"/>
      <c r="N109" s="291">
        <f t="shared" si="2"/>
        <v>0</v>
      </c>
      <c r="O109" s="292">
        <f t="shared" si="3"/>
        <v>0</v>
      </c>
      <c r="P109" s="292">
        <f t="shared" si="4"/>
        <v>0</v>
      </c>
      <c r="Q109" s="293">
        <f t="shared" si="5"/>
        <v>0</v>
      </c>
    </row>
    <row r="110" spans="1:17" hidden="1" x14ac:dyDescent="0.45">
      <c r="A110" s="127"/>
      <c r="B110" s="88" t="s">
        <v>79</v>
      </c>
      <c r="C110" s="86"/>
      <c r="D110" s="86"/>
      <c r="E110" s="123">
        <v>0</v>
      </c>
      <c r="F110" s="86" t="s">
        <v>2</v>
      </c>
      <c r="G110" s="133">
        <f>-E110</f>
        <v>0</v>
      </c>
      <c r="H110" s="124">
        <f t="shared" ref="H110" si="11">G110/G$80</f>
        <v>0</v>
      </c>
      <c r="I110" s="121"/>
      <c r="J110" s="122">
        <f t="shared" ref="J110" si="12">H110*(1+I110)</f>
        <v>0</v>
      </c>
      <c r="K110" s="128">
        <v>2</v>
      </c>
      <c r="N110" s="291">
        <f t="shared" si="2"/>
        <v>0</v>
      </c>
      <c r="O110" s="292">
        <f t="shared" si="3"/>
        <v>0</v>
      </c>
      <c r="P110" s="292">
        <f t="shared" si="4"/>
        <v>0</v>
      </c>
      <c r="Q110" s="293">
        <f t="shared" si="5"/>
        <v>0</v>
      </c>
    </row>
    <row r="111" spans="1:17" hidden="1" x14ac:dyDescent="0.45">
      <c r="A111" s="127"/>
      <c r="B111" s="140" t="s">
        <v>80</v>
      </c>
      <c r="C111" s="140"/>
      <c r="D111" s="140"/>
      <c r="E111" s="141" t="s">
        <v>81</v>
      </c>
      <c r="F111" s="142" t="s">
        <v>81</v>
      </c>
      <c r="G111" s="143"/>
      <c r="H111" s="143"/>
      <c r="I111" s="144"/>
      <c r="J111" s="145"/>
      <c r="K111" s="128"/>
      <c r="N111" s="291">
        <f t="shared" si="2"/>
        <v>0</v>
      </c>
      <c r="O111" s="292">
        <f t="shared" si="3"/>
        <v>0</v>
      </c>
      <c r="P111" s="292">
        <f t="shared" si="4"/>
        <v>0</v>
      </c>
      <c r="Q111" s="293">
        <f t="shared" si="5"/>
        <v>0</v>
      </c>
    </row>
    <row r="112" spans="1:17" hidden="1" x14ac:dyDescent="0.45">
      <c r="A112" s="127"/>
      <c r="B112" s="140" t="s">
        <v>82</v>
      </c>
      <c r="C112" s="140"/>
      <c r="D112" s="140"/>
      <c r="E112" s="146"/>
      <c r="F112" s="142" t="s">
        <v>83</v>
      </c>
      <c r="G112" s="146"/>
      <c r="H112" s="147"/>
      <c r="I112" s="144"/>
      <c r="J112" s="145">
        <f>IF(E111=F111,0,-J110)</f>
        <v>0</v>
      </c>
      <c r="K112" s="128">
        <v>2</v>
      </c>
      <c r="N112" s="291">
        <f t="shared" si="2"/>
        <v>0</v>
      </c>
      <c r="O112" s="292">
        <f t="shared" si="3"/>
        <v>0</v>
      </c>
      <c r="P112" s="292">
        <f t="shared" si="4"/>
        <v>0</v>
      </c>
      <c r="Q112" s="293">
        <f t="shared" si="5"/>
        <v>0</v>
      </c>
    </row>
    <row r="113" spans="1:17" hidden="1" x14ac:dyDescent="0.45">
      <c r="A113" s="127"/>
      <c r="B113" s="140" t="s">
        <v>84</v>
      </c>
      <c r="C113" s="140"/>
      <c r="D113" s="140"/>
      <c r="E113" s="146"/>
      <c r="F113" s="140"/>
      <c r="G113" s="148">
        <f>IF(E111=F111,0,-E109)</f>
        <v>0</v>
      </c>
      <c r="H113" s="147">
        <f t="shared" ref="H113" si="13">G113/G$80</f>
        <v>0</v>
      </c>
      <c r="I113" s="121">
        <f>H$52</f>
        <v>0.28039999999999998</v>
      </c>
      <c r="J113" s="145">
        <f t="shared" ref="J113" si="14">H113*(1+I113)</f>
        <v>0</v>
      </c>
      <c r="K113" s="128">
        <v>0</v>
      </c>
      <c r="N113" s="291">
        <f t="shared" si="2"/>
        <v>0</v>
      </c>
      <c r="O113" s="292">
        <f t="shared" si="3"/>
        <v>0</v>
      </c>
      <c r="P113" s="292">
        <f t="shared" si="4"/>
        <v>0</v>
      </c>
      <c r="Q113" s="293">
        <f t="shared" si="5"/>
        <v>0</v>
      </c>
    </row>
    <row r="114" spans="1:17" x14ac:dyDescent="0.45">
      <c r="A114" s="127"/>
      <c r="B114" s="114" t="s">
        <v>85</v>
      </c>
      <c r="C114" s="86"/>
      <c r="D114" s="86"/>
      <c r="E114" s="86"/>
      <c r="F114" s="86"/>
      <c r="G114" s="123"/>
      <c r="H114" s="124"/>
      <c r="I114" s="121"/>
      <c r="J114" s="125"/>
      <c r="K114" s="128"/>
      <c r="N114" s="291">
        <f t="shared" si="2"/>
        <v>0</v>
      </c>
      <c r="O114" s="292">
        <f t="shared" si="3"/>
        <v>0</v>
      </c>
      <c r="P114" s="292">
        <f t="shared" si="4"/>
        <v>0</v>
      </c>
      <c r="Q114" s="293">
        <f t="shared" si="5"/>
        <v>0</v>
      </c>
    </row>
    <row r="115" spans="1:17" x14ac:dyDescent="0.45">
      <c r="A115" s="127"/>
      <c r="B115" s="79" t="s">
        <v>60</v>
      </c>
      <c r="C115" s="79"/>
      <c r="D115" s="79"/>
      <c r="E115" s="130">
        <f>G63</f>
        <v>260.89285714285711</v>
      </c>
      <c r="F115" s="79" t="s">
        <v>2</v>
      </c>
      <c r="G115" s="123"/>
      <c r="H115" s="124"/>
      <c r="I115" s="121"/>
      <c r="J115" s="125"/>
      <c r="K115" s="128"/>
      <c r="N115" s="291">
        <f t="shared" si="2"/>
        <v>0</v>
      </c>
      <c r="O115" s="292">
        <f t="shared" si="3"/>
        <v>0</v>
      </c>
      <c r="P115" s="292">
        <f t="shared" si="4"/>
        <v>0</v>
      </c>
      <c r="Q115" s="293">
        <f t="shared" si="5"/>
        <v>0</v>
      </c>
    </row>
    <row r="116" spans="1:17" x14ac:dyDescent="0.45">
      <c r="A116" s="127"/>
      <c r="B116" s="86" t="s">
        <v>86</v>
      </c>
      <c r="C116" s="86"/>
      <c r="D116" s="86"/>
      <c r="E116" s="123">
        <f>E115/5</f>
        <v>52.178571428571423</v>
      </c>
      <c r="F116" s="86" t="s">
        <v>76</v>
      </c>
      <c r="G116" s="123"/>
      <c r="H116" s="124"/>
      <c r="I116" s="121"/>
      <c r="J116" s="125"/>
      <c r="K116" s="128"/>
      <c r="N116" s="291">
        <f t="shared" si="2"/>
        <v>0</v>
      </c>
      <c r="O116" s="292">
        <f t="shared" si="3"/>
        <v>0</v>
      </c>
      <c r="P116" s="292">
        <f t="shared" si="4"/>
        <v>0</v>
      </c>
      <c r="Q116" s="293">
        <f t="shared" si="5"/>
        <v>0</v>
      </c>
    </row>
    <row r="117" spans="1:17" x14ac:dyDescent="0.45">
      <c r="A117" s="127"/>
      <c r="B117" s="86" t="s">
        <v>64</v>
      </c>
      <c r="C117" s="86"/>
      <c r="D117" s="86"/>
      <c r="E117" s="123">
        <v>1.5</v>
      </c>
      <c r="F117" s="124" t="s">
        <v>65</v>
      </c>
      <c r="G117" s="123"/>
      <c r="H117" s="124"/>
      <c r="I117" s="121"/>
      <c r="J117" s="125"/>
      <c r="K117" s="128"/>
      <c r="N117" s="291">
        <f t="shared" si="2"/>
        <v>0</v>
      </c>
      <c r="O117" s="292">
        <f t="shared" si="3"/>
        <v>0</v>
      </c>
      <c r="P117" s="292">
        <f t="shared" si="4"/>
        <v>0</v>
      </c>
      <c r="Q117" s="293">
        <f t="shared" si="5"/>
        <v>0</v>
      </c>
    </row>
    <row r="118" spans="1:17" x14ac:dyDescent="0.45">
      <c r="A118" s="127"/>
      <c r="B118" s="79" t="s">
        <v>66</v>
      </c>
      <c r="C118" s="79"/>
      <c r="D118" s="79"/>
      <c r="E118" s="130">
        <v>1.2</v>
      </c>
      <c r="F118" s="132"/>
      <c r="G118" s="123"/>
      <c r="H118" s="124"/>
      <c r="I118" s="121"/>
      <c r="J118" s="125"/>
      <c r="K118" s="128"/>
      <c r="N118" s="291">
        <f t="shared" si="2"/>
        <v>0</v>
      </c>
      <c r="O118" s="292">
        <f t="shared" si="3"/>
        <v>0</v>
      </c>
      <c r="P118" s="292">
        <f t="shared" si="4"/>
        <v>0</v>
      </c>
      <c r="Q118" s="293">
        <f t="shared" si="5"/>
        <v>0</v>
      </c>
    </row>
    <row r="119" spans="1:17" x14ac:dyDescent="0.45">
      <c r="A119" s="127"/>
      <c r="B119" s="88" t="s">
        <v>67</v>
      </c>
      <c r="C119" s="86"/>
      <c r="D119" s="86"/>
      <c r="E119" s="123">
        <f>E116*E117*E118</f>
        <v>93.921428571428564</v>
      </c>
      <c r="F119" s="124" t="s">
        <v>65</v>
      </c>
      <c r="G119" s="123"/>
      <c r="H119" s="124"/>
      <c r="I119" s="121"/>
      <c r="J119" s="125"/>
      <c r="K119" s="128"/>
      <c r="N119" s="291">
        <f t="shared" si="2"/>
        <v>0</v>
      </c>
      <c r="O119" s="292">
        <f t="shared" si="3"/>
        <v>0</v>
      </c>
      <c r="P119" s="292">
        <f t="shared" si="4"/>
        <v>0</v>
      </c>
      <c r="Q119" s="293">
        <f t="shared" si="5"/>
        <v>0</v>
      </c>
    </row>
    <row r="120" spans="1:17" x14ac:dyDescent="0.45">
      <c r="A120" s="127"/>
      <c r="B120" s="86" t="s">
        <v>77</v>
      </c>
      <c r="C120" s="86"/>
      <c r="D120" s="86"/>
      <c r="E120" s="123">
        <f>E119/7.8</f>
        <v>12.04120879120879</v>
      </c>
      <c r="F120" s="124" t="s">
        <v>2</v>
      </c>
      <c r="G120" s="133">
        <f>E120</f>
        <v>12.04120879120879</v>
      </c>
      <c r="H120" s="124">
        <f>G120/G$80</f>
        <v>5.9546776078037114E-2</v>
      </c>
      <c r="I120" s="121"/>
      <c r="J120" s="122">
        <f t="shared" ref="J120" si="15">H120*(1+I120)</f>
        <v>5.9546776078037114E-2</v>
      </c>
      <c r="K120" s="128">
        <v>3</v>
      </c>
      <c r="N120" s="291">
        <f t="shared" si="2"/>
        <v>0</v>
      </c>
      <c r="O120" s="292">
        <f t="shared" si="3"/>
        <v>0</v>
      </c>
      <c r="P120" s="292">
        <f t="shared" si="4"/>
        <v>0</v>
      </c>
      <c r="Q120" s="293">
        <f t="shared" si="5"/>
        <v>5.9546776078037114E-2</v>
      </c>
    </row>
    <row r="121" spans="1:17" x14ac:dyDescent="0.45">
      <c r="A121" s="127"/>
      <c r="B121" s="114" t="s">
        <v>87</v>
      </c>
      <c r="C121" s="63"/>
      <c r="D121" s="63"/>
      <c r="E121" s="63"/>
      <c r="F121" s="63"/>
      <c r="G121" s="63"/>
      <c r="H121" s="63"/>
      <c r="I121" s="121"/>
      <c r="J121" s="125"/>
      <c r="K121" s="128"/>
      <c r="N121" s="291">
        <f t="shared" si="2"/>
        <v>0</v>
      </c>
      <c r="O121" s="292">
        <f t="shared" si="3"/>
        <v>0</v>
      </c>
      <c r="P121" s="292">
        <f t="shared" si="4"/>
        <v>0</v>
      </c>
      <c r="Q121" s="293">
        <f t="shared" si="5"/>
        <v>0</v>
      </c>
    </row>
    <row r="122" spans="1:17" x14ac:dyDescent="0.45">
      <c r="A122" s="127"/>
      <c r="B122" s="86" t="s">
        <v>192</v>
      </c>
      <c r="C122" s="86"/>
      <c r="D122" s="86"/>
      <c r="E122" s="123">
        <f>E90/5*(8/12)-8/12*H67/5</f>
        <v>31.352380952380944</v>
      </c>
      <c r="F122" s="86" t="s">
        <v>76</v>
      </c>
      <c r="G122" s="123"/>
      <c r="H122" s="124"/>
      <c r="I122" s="121"/>
      <c r="J122" s="125"/>
      <c r="K122" s="128"/>
      <c r="N122" s="291">
        <f t="shared" si="2"/>
        <v>0</v>
      </c>
      <c r="O122" s="292">
        <f t="shared" si="3"/>
        <v>0</v>
      </c>
      <c r="P122" s="292">
        <f t="shared" si="4"/>
        <v>0</v>
      </c>
      <c r="Q122" s="293">
        <f t="shared" si="5"/>
        <v>0</v>
      </c>
    </row>
    <row r="123" spans="1:17" x14ac:dyDescent="0.45">
      <c r="A123" s="127"/>
      <c r="B123" s="153" t="s">
        <v>194</v>
      </c>
      <c r="C123" s="79"/>
      <c r="D123" s="79"/>
      <c r="E123" s="130">
        <v>1.5</v>
      </c>
      <c r="F123" s="132" t="s">
        <v>65</v>
      </c>
      <c r="G123" s="123"/>
      <c r="H123" s="124"/>
      <c r="I123" s="121"/>
      <c r="J123" s="125"/>
      <c r="K123" s="128"/>
      <c r="N123" s="291">
        <f t="shared" si="2"/>
        <v>0</v>
      </c>
      <c r="O123" s="292">
        <f t="shared" si="3"/>
        <v>0</v>
      </c>
      <c r="P123" s="292">
        <f t="shared" si="4"/>
        <v>0</v>
      </c>
      <c r="Q123" s="293">
        <f t="shared" si="5"/>
        <v>0</v>
      </c>
    </row>
    <row r="124" spans="1:17" x14ac:dyDescent="0.45">
      <c r="A124" s="127"/>
      <c r="B124" s="88" t="s">
        <v>196</v>
      </c>
      <c r="C124" s="86"/>
      <c r="D124" s="86"/>
      <c r="E124" s="123">
        <f>E122*E123</f>
        <v>47.028571428571418</v>
      </c>
      <c r="F124" s="124" t="s">
        <v>65</v>
      </c>
      <c r="G124" s="123"/>
      <c r="H124" s="124"/>
      <c r="I124" s="121"/>
      <c r="J124" s="125"/>
      <c r="K124" s="128"/>
      <c r="N124" s="291"/>
      <c r="O124" s="292"/>
      <c r="P124" s="292"/>
      <c r="Q124" s="293"/>
    </row>
    <row r="125" spans="1:17" x14ac:dyDescent="0.45">
      <c r="A125" s="127"/>
      <c r="B125" s="86" t="s">
        <v>193</v>
      </c>
      <c r="C125" s="86"/>
      <c r="D125" s="86"/>
      <c r="E125" s="123">
        <f>E93-E122</f>
        <v>15.676190476190481</v>
      </c>
      <c r="F125" s="86" t="s">
        <v>76</v>
      </c>
      <c r="G125" s="123"/>
      <c r="H125" s="124"/>
      <c r="I125" s="121"/>
      <c r="J125" s="125"/>
      <c r="K125" s="128"/>
      <c r="N125" s="291"/>
      <c r="O125" s="292"/>
      <c r="P125" s="292"/>
      <c r="Q125" s="293"/>
    </row>
    <row r="126" spans="1:17" x14ac:dyDescent="0.45">
      <c r="A126" s="127"/>
      <c r="B126" s="79" t="s">
        <v>195</v>
      </c>
      <c r="C126" s="79"/>
      <c r="D126" s="79"/>
      <c r="E126" s="130">
        <v>0.4</v>
      </c>
      <c r="F126" s="132" t="s">
        <v>65</v>
      </c>
      <c r="G126" s="123"/>
      <c r="H126" s="124"/>
      <c r="I126" s="121"/>
      <c r="J126" s="125"/>
      <c r="K126" s="128"/>
      <c r="N126" s="291"/>
      <c r="O126" s="292"/>
      <c r="P126" s="292"/>
      <c r="Q126" s="293"/>
    </row>
    <row r="127" spans="1:17" x14ac:dyDescent="0.45">
      <c r="A127" s="127"/>
      <c r="B127" s="88" t="s">
        <v>196</v>
      </c>
      <c r="C127" s="86"/>
      <c r="D127" s="86"/>
      <c r="E127" s="123">
        <f>E125*E126</f>
        <v>6.2704761904761925</v>
      </c>
      <c r="F127" s="124" t="s">
        <v>65</v>
      </c>
      <c r="G127" s="123"/>
      <c r="H127" s="124"/>
      <c r="I127" s="121"/>
      <c r="J127" s="125"/>
      <c r="K127" s="128"/>
      <c r="N127" s="291">
        <f t="shared" si="2"/>
        <v>0</v>
      </c>
      <c r="O127" s="292">
        <f t="shared" si="3"/>
        <v>0</v>
      </c>
      <c r="P127" s="292">
        <f t="shared" si="4"/>
        <v>0</v>
      </c>
      <c r="Q127" s="293">
        <f t="shared" si="5"/>
        <v>0</v>
      </c>
    </row>
    <row r="128" spans="1:17" x14ac:dyDescent="0.45">
      <c r="A128" s="127"/>
      <c r="B128" s="88" t="s">
        <v>67</v>
      </c>
      <c r="C128" s="86"/>
      <c r="D128" s="86"/>
      <c r="E128" s="123">
        <f>E127+E124</f>
        <v>53.299047619047613</v>
      </c>
      <c r="F128" s="124" t="s">
        <v>65</v>
      </c>
      <c r="G128" s="123"/>
      <c r="H128" s="124"/>
      <c r="I128" s="121"/>
      <c r="J128" s="125"/>
      <c r="K128" s="128"/>
      <c r="N128" s="291">
        <f t="shared" si="2"/>
        <v>0</v>
      </c>
      <c r="O128" s="292">
        <f t="shared" si="3"/>
        <v>0</v>
      </c>
      <c r="P128" s="292">
        <f t="shared" si="4"/>
        <v>0</v>
      </c>
      <c r="Q128" s="293">
        <f t="shared" si="5"/>
        <v>0</v>
      </c>
    </row>
    <row r="129" spans="1:17" x14ac:dyDescent="0.45">
      <c r="A129" s="127"/>
      <c r="B129" s="86" t="s">
        <v>77</v>
      </c>
      <c r="C129" s="86"/>
      <c r="D129" s="86"/>
      <c r="E129" s="123">
        <f>E128/7.8</f>
        <v>6.8332112332112329</v>
      </c>
      <c r="F129" s="124" t="s">
        <v>2</v>
      </c>
      <c r="G129" s="133">
        <f>E129</f>
        <v>6.8332112332112329</v>
      </c>
      <c r="H129" s="124">
        <f>G129/G$80</f>
        <v>3.3791931213337081E-2</v>
      </c>
      <c r="I129" s="121"/>
      <c r="J129" s="122">
        <f t="shared" ref="J129" si="16">H129*(1+I129)</f>
        <v>3.3791931213337081E-2</v>
      </c>
      <c r="K129" s="128">
        <v>3</v>
      </c>
      <c r="N129" s="291">
        <f t="shared" si="2"/>
        <v>0</v>
      </c>
      <c r="O129" s="292">
        <f t="shared" si="3"/>
        <v>0</v>
      </c>
      <c r="P129" s="292">
        <f t="shared" si="4"/>
        <v>0</v>
      </c>
      <c r="Q129" s="293">
        <f t="shared" si="5"/>
        <v>3.3791931213337081E-2</v>
      </c>
    </row>
    <row r="130" spans="1:17" s="152" customFormat="1" x14ac:dyDescent="0.45">
      <c r="A130" s="126" t="s">
        <v>88</v>
      </c>
      <c r="B130" s="113"/>
      <c r="C130" s="113"/>
      <c r="D130" s="113"/>
      <c r="E130" s="113"/>
      <c r="F130" s="113"/>
      <c r="G130" s="113"/>
      <c r="H130" s="113"/>
      <c r="I130" s="149"/>
      <c r="J130" s="150"/>
      <c r="K130" s="151"/>
      <c r="N130" s="291">
        <f t="shared" si="2"/>
        <v>0</v>
      </c>
      <c r="O130" s="292">
        <f t="shared" si="3"/>
        <v>0</v>
      </c>
      <c r="P130" s="292">
        <f t="shared" si="4"/>
        <v>0</v>
      </c>
      <c r="Q130" s="293">
        <f t="shared" si="5"/>
        <v>0</v>
      </c>
    </row>
    <row r="131" spans="1:17" x14ac:dyDescent="0.45">
      <c r="A131" s="127"/>
      <c r="B131" s="153" t="s">
        <v>89</v>
      </c>
      <c r="C131" s="79"/>
      <c r="D131" s="79"/>
      <c r="E131" s="130">
        <f>G63</f>
        <v>260.89285714285711</v>
      </c>
      <c r="F131" s="79" t="s">
        <v>2</v>
      </c>
      <c r="G131" s="123"/>
      <c r="H131" s="124"/>
      <c r="I131" s="121"/>
      <c r="J131" s="125"/>
      <c r="K131" s="128"/>
      <c r="N131" s="291">
        <f t="shared" si="2"/>
        <v>0</v>
      </c>
      <c r="O131" s="292">
        <f t="shared" si="3"/>
        <v>0</v>
      </c>
      <c r="P131" s="292">
        <f t="shared" si="4"/>
        <v>0</v>
      </c>
      <c r="Q131" s="293">
        <f t="shared" si="5"/>
        <v>0</v>
      </c>
    </row>
    <row r="132" spans="1:17" x14ac:dyDescent="0.45">
      <c r="A132" s="127"/>
      <c r="B132" s="86" t="s">
        <v>86</v>
      </c>
      <c r="C132" s="86"/>
      <c r="D132" s="86"/>
      <c r="E132" s="123">
        <f>E131/5</f>
        <v>52.178571428571423</v>
      </c>
      <c r="F132" s="86" t="s">
        <v>76</v>
      </c>
      <c r="G132" s="123"/>
      <c r="H132" s="124"/>
      <c r="I132" s="121"/>
      <c r="J132" s="125"/>
      <c r="K132" s="128"/>
      <c r="N132" s="291">
        <f t="shared" si="2"/>
        <v>0</v>
      </c>
      <c r="O132" s="292">
        <f t="shared" si="3"/>
        <v>0</v>
      </c>
      <c r="P132" s="292">
        <f t="shared" si="4"/>
        <v>0</v>
      </c>
      <c r="Q132" s="293">
        <f t="shared" si="5"/>
        <v>0</v>
      </c>
    </row>
    <row r="133" spans="1:17" x14ac:dyDescent="0.45">
      <c r="A133" s="127"/>
      <c r="B133" s="86" t="s">
        <v>90</v>
      </c>
      <c r="C133" s="86"/>
      <c r="D133" s="86"/>
      <c r="E133" s="123">
        <v>3.26</v>
      </c>
      <c r="F133" s="124" t="s">
        <v>65</v>
      </c>
      <c r="G133" s="123"/>
      <c r="H133" s="124"/>
      <c r="I133" s="121"/>
      <c r="J133" s="125"/>
      <c r="K133" s="128"/>
      <c r="N133" s="291">
        <f t="shared" si="2"/>
        <v>0</v>
      </c>
      <c r="O133" s="292">
        <f t="shared" si="3"/>
        <v>0</v>
      </c>
      <c r="P133" s="292">
        <f t="shared" si="4"/>
        <v>0</v>
      </c>
      <c r="Q133" s="293">
        <f t="shared" si="5"/>
        <v>0</v>
      </c>
    </row>
    <row r="134" spans="1:17" x14ac:dyDescent="0.45">
      <c r="A134" s="127"/>
      <c r="B134" s="79" t="s">
        <v>66</v>
      </c>
      <c r="C134" s="79"/>
      <c r="D134" s="79"/>
      <c r="E134" s="130">
        <v>1.1499999999999999</v>
      </c>
      <c r="F134" s="132"/>
      <c r="G134" s="123"/>
      <c r="H134" s="124"/>
      <c r="I134" s="121"/>
      <c r="J134" s="125"/>
      <c r="K134" s="128"/>
      <c r="N134" s="291">
        <f t="shared" si="2"/>
        <v>0</v>
      </c>
      <c r="O134" s="292">
        <f t="shared" si="3"/>
        <v>0</v>
      </c>
      <c r="P134" s="292">
        <f t="shared" si="4"/>
        <v>0</v>
      </c>
      <c r="Q134" s="293">
        <f t="shared" si="5"/>
        <v>0</v>
      </c>
    </row>
    <row r="135" spans="1:17" x14ac:dyDescent="0.45">
      <c r="A135" s="127"/>
      <c r="B135" s="88" t="s">
        <v>91</v>
      </c>
      <c r="C135" s="86"/>
      <c r="D135" s="86"/>
      <c r="E135" s="123">
        <f>E132*E133*E134</f>
        <v>195.61746428571425</v>
      </c>
      <c r="F135" s="124" t="s">
        <v>65</v>
      </c>
      <c r="G135" s="123"/>
      <c r="H135" s="124"/>
      <c r="I135" s="121"/>
      <c r="J135" s="125"/>
      <c r="K135" s="128"/>
      <c r="N135" s="291">
        <f t="shared" si="2"/>
        <v>0</v>
      </c>
      <c r="O135" s="292">
        <f t="shared" si="3"/>
        <v>0</v>
      </c>
      <c r="P135" s="292">
        <f t="shared" si="4"/>
        <v>0</v>
      </c>
      <c r="Q135" s="293">
        <f t="shared" si="5"/>
        <v>0</v>
      </c>
    </row>
    <row r="136" spans="1:17" x14ac:dyDescent="0.45">
      <c r="A136" s="127"/>
      <c r="B136" s="86" t="s">
        <v>77</v>
      </c>
      <c r="C136" s="86"/>
      <c r="D136" s="86"/>
      <c r="E136" s="123">
        <f>E135/7.8</f>
        <v>25.079162087912085</v>
      </c>
      <c r="F136" s="124" t="s">
        <v>2</v>
      </c>
      <c r="G136" s="133">
        <f>E136</f>
        <v>25.079162087912085</v>
      </c>
      <c r="H136" s="124">
        <f>G136/G$80</f>
        <v>0.12402270195364508</v>
      </c>
      <c r="I136" s="121">
        <f>H$57</f>
        <v>0.27539999999999998</v>
      </c>
      <c r="J136" s="122">
        <f t="shared" ref="J136" si="17">H136*(1+I136)</f>
        <v>0.15817855407167891</v>
      </c>
      <c r="K136" s="128">
        <v>2</v>
      </c>
      <c r="N136" s="291">
        <f t="shared" si="2"/>
        <v>0</v>
      </c>
      <c r="O136" s="292">
        <f t="shared" si="3"/>
        <v>0</v>
      </c>
      <c r="P136" s="292">
        <f t="shared" si="4"/>
        <v>0.15817855407167891</v>
      </c>
      <c r="Q136" s="293">
        <f t="shared" si="5"/>
        <v>0</v>
      </c>
    </row>
    <row r="137" spans="1:17" x14ac:dyDescent="0.45">
      <c r="A137" s="126" t="s">
        <v>92</v>
      </c>
      <c r="B137" s="63"/>
      <c r="C137" s="63"/>
      <c r="D137" s="63"/>
      <c r="E137" s="63"/>
      <c r="F137" s="63"/>
      <c r="G137" s="63"/>
      <c r="H137" s="63"/>
      <c r="I137" s="121"/>
      <c r="J137" s="125"/>
      <c r="K137" s="128"/>
      <c r="N137" s="291">
        <f t="shared" si="2"/>
        <v>0</v>
      </c>
      <c r="O137" s="292">
        <f t="shared" si="3"/>
        <v>0</v>
      </c>
      <c r="P137" s="292">
        <f t="shared" si="4"/>
        <v>0</v>
      </c>
      <c r="Q137" s="293">
        <f t="shared" si="5"/>
        <v>0</v>
      </c>
    </row>
    <row r="138" spans="1:17" ht="14.65" thickBot="1" x14ac:dyDescent="0.5">
      <c r="A138" s="156"/>
      <c r="B138" s="157" t="s">
        <v>183</v>
      </c>
      <c r="C138" s="158"/>
      <c r="D138" s="158"/>
      <c r="E138" s="158"/>
      <c r="F138" s="158"/>
      <c r="G138" s="158"/>
      <c r="H138" s="158"/>
      <c r="I138" s="159"/>
      <c r="J138" s="272">
        <v>0.02</v>
      </c>
      <c r="K138" s="322">
        <v>0</v>
      </c>
      <c r="N138" s="291">
        <f t="shared" si="2"/>
        <v>0.02</v>
      </c>
      <c r="O138" s="292">
        <f t="shared" si="3"/>
        <v>0</v>
      </c>
      <c r="P138" s="292">
        <f t="shared" si="4"/>
        <v>0</v>
      </c>
      <c r="Q138" s="293">
        <f t="shared" si="5"/>
        <v>0</v>
      </c>
    </row>
    <row r="139" spans="1:17" x14ac:dyDescent="0.45">
      <c r="A139" s="127" t="s">
        <v>97</v>
      </c>
      <c r="B139" s="63"/>
      <c r="C139" s="63"/>
      <c r="D139" s="63"/>
      <c r="E139" s="63"/>
      <c r="F139" s="63"/>
      <c r="G139" s="63"/>
      <c r="H139" s="63"/>
      <c r="I139" s="121"/>
      <c r="J139" s="122">
        <f>SUM(J80:J138)</f>
        <v>2.1672882302237348</v>
      </c>
      <c r="K139" s="128"/>
      <c r="N139" s="294">
        <f>SUM(N83:N138)</f>
        <v>0.22850031790886613</v>
      </c>
      <c r="O139" s="295">
        <f>SUM(O83:O138)</f>
        <v>0</v>
      </c>
      <c r="P139" s="295">
        <f>SUM(P83:P138)</f>
        <v>0.15817855407167891</v>
      </c>
      <c r="Q139" s="296">
        <f>SUM(Q83:Q138)</f>
        <v>0.50020935824318979</v>
      </c>
    </row>
    <row r="140" spans="1:17" x14ac:dyDescent="0.45">
      <c r="A140" s="127" t="s">
        <v>98</v>
      </c>
      <c r="B140" s="63"/>
      <c r="C140" s="63"/>
      <c r="D140" s="63"/>
      <c r="E140" s="63"/>
      <c r="F140" s="63"/>
      <c r="G140" s="63"/>
      <c r="H140" s="63"/>
      <c r="I140" s="121"/>
      <c r="J140" s="122">
        <f>-100%</f>
        <v>-1</v>
      </c>
      <c r="K140" s="128"/>
    </row>
    <row r="141" spans="1:17" ht="14.65" thickBot="1" x14ac:dyDescent="0.5">
      <c r="A141" s="127" t="s">
        <v>99</v>
      </c>
      <c r="B141" s="158"/>
      <c r="C141" s="158"/>
      <c r="D141" s="158"/>
      <c r="E141" s="158"/>
      <c r="F141" s="158"/>
      <c r="G141" s="158"/>
      <c r="H141" s="158"/>
      <c r="I141" s="159"/>
      <c r="J141" s="160">
        <f>-H52</f>
        <v>-0.28039999999999998</v>
      </c>
      <c r="K141" s="128"/>
    </row>
    <row r="142" spans="1:17" x14ac:dyDescent="0.45">
      <c r="A142" s="70" t="s">
        <v>100</v>
      </c>
      <c r="B142" s="66"/>
      <c r="C142" s="66"/>
      <c r="D142" s="66"/>
      <c r="E142" s="66"/>
      <c r="F142" s="66"/>
      <c r="G142" s="66"/>
      <c r="H142" s="66"/>
      <c r="I142" s="161"/>
      <c r="J142" s="162">
        <f>SUM(J139:J141)</f>
        <v>0.88688823022373486</v>
      </c>
      <c r="K142" s="163"/>
    </row>
    <row r="143" spans="1:17" ht="14.65" thickBot="1" x14ac:dyDescent="0.5">
      <c r="A143" s="656"/>
      <c r="B143" s="656"/>
      <c r="C143" s="656"/>
      <c r="D143" s="656"/>
      <c r="E143" s="656"/>
      <c r="F143" s="656"/>
      <c r="G143" s="656"/>
      <c r="H143" s="656"/>
      <c r="I143" s="656"/>
      <c r="J143" s="656"/>
    </row>
    <row r="144" spans="1:17" x14ac:dyDescent="0.45">
      <c r="A144" s="636" t="s">
        <v>188</v>
      </c>
      <c r="B144" s="637"/>
      <c r="C144" s="637"/>
      <c r="D144" s="637"/>
      <c r="E144" s="637"/>
      <c r="F144" s="637"/>
      <c r="G144" s="637"/>
      <c r="H144" s="637"/>
      <c r="I144" s="637"/>
      <c r="J144" s="638"/>
    </row>
    <row r="145" spans="1:12" x14ac:dyDescent="0.45">
      <c r="A145" s="639" t="s">
        <v>102</v>
      </c>
      <c r="B145" s="640"/>
      <c r="C145" s="640"/>
      <c r="D145" s="640"/>
      <c r="E145" s="640"/>
      <c r="F145" s="640"/>
      <c r="G145" s="640"/>
      <c r="H145" s="641"/>
      <c r="I145" s="658" t="s">
        <v>103</v>
      </c>
      <c r="J145" s="703" t="s">
        <v>104</v>
      </c>
    </row>
    <row r="146" spans="1:12" s="164" customFormat="1" ht="14.65" thickBot="1" x14ac:dyDescent="0.5">
      <c r="A146" s="642"/>
      <c r="B146" s="643"/>
      <c r="C146" s="643"/>
      <c r="D146" s="643"/>
      <c r="E146" s="643"/>
      <c r="F146" s="643"/>
      <c r="G146" s="643"/>
      <c r="H146" s="644"/>
      <c r="I146" s="659"/>
      <c r="J146" s="704"/>
      <c r="L146"/>
    </row>
    <row r="147" spans="1:12" s="164" customFormat="1" x14ac:dyDescent="0.45">
      <c r="A147" s="328" t="s">
        <v>105</v>
      </c>
      <c r="B147"/>
      <c r="C147"/>
      <c r="D147"/>
      <c r="E147"/>
      <c r="F147"/>
      <c r="G147"/>
      <c r="H147"/>
      <c r="I147" s="166" t="s">
        <v>106</v>
      </c>
      <c r="J147" s="329">
        <f>N139</f>
        <v>0.22850031790886613</v>
      </c>
      <c r="L147"/>
    </row>
    <row r="148" spans="1:12" s="164" customFormat="1" x14ac:dyDescent="0.45">
      <c r="A148" s="328" t="s">
        <v>107</v>
      </c>
      <c r="B148"/>
      <c r="C148"/>
      <c r="D148"/>
      <c r="E148"/>
      <c r="F148"/>
      <c r="G148"/>
      <c r="H148"/>
      <c r="I148" s="166" t="s">
        <v>108</v>
      </c>
      <c r="J148" s="329">
        <f>O139</f>
        <v>0</v>
      </c>
      <c r="L148"/>
    </row>
    <row r="149" spans="1:12" s="164" customFormat="1" x14ac:dyDescent="0.45">
      <c r="A149" s="328" t="s">
        <v>109</v>
      </c>
      <c r="B149"/>
      <c r="C149"/>
      <c r="D149"/>
      <c r="E149"/>
      <c r="F149"/>
      <c r="G149"/>
      <c r="H149"/>
      <c r="I149" s="166" t="s">
        <v>110</v>
      </c>
      <c r="J149" s="329">
        <f>P139</f>
        <v>0.15817855407167891</v>
      </c>
      <c r="L149"/>
    </row>
    <row r="150" spans="1:12" s="164" customFormat="1" ht="14.65" thickBot="1" x14ac:dyDescent="0.5">
      <c r="A150" s="330" t="s">
        <v>111</v>
      </c>
      <c r="B150" s="169"/>
      <c r="C150" s="169"/>
      <c r="D150" s="169"/>
      <c r="E150" s="169"/>
      <c r="F150" s="169"/>
      <c r="G150" s="169"/>
      <c r="H150" s="169"/>
      <c r="I150" s="170" t="s">
        <v>112</v>
      </c>
      <c r="J150" s="331">
        <f>Q139</f>
        <v>0.50020935824318979</v>
      </c>
      <c r="L150"/>
    </row>
    <row r="151" spans="1:12" s="164" customFormat="1" ht="14.65" thickBot="1" x14ac:dyDescent="0.5">
      <c r="A151" s="332" t="s">
        <v>22</v>
      </c>
      <c r="B151" s="333"/>
      <c r="C151" s="333"/>
      <c r="D151" s="333"/>
      <c r="E151" s="333"/>
      <c r="F151" s="333"/>
      <c r="G151" s="333"/>
      <c r="H151" s="333"/>
      <c r="I151" s="333"/>
      <c r="J151" s="334">
        <f>SUM(J147:J150)</f>
        <v>0.88688823022373486</v>
      </c>
      <c r="L151"/>
    </row>
    <row r="153" spans="1:12" x14ac:dyDescent="0.45">
      <c r="A153" s="691" t="s">
        <v>140</v>
      </c>
      <c r="B153" s="692"/>
      <c r="C153" s="692"/>
      <c r="D153" s="692"/>
      <c r="E153" s="692"/>
      <c r="F153" s="692"/>
      <c r="G153" s="692"/>
      <c r="H153" s="692"/>
      <c r="I153" s="692"/>
      <c r="J153" s="693"/>
    </row>
    <row r="154" spans="1:12" s="164" customFormat="1" x14ac:dyDescent="0.45">
      <c r="A154" s="36" t="s">
        <v>24</v>
      </c>
      <c r="B154" s="37"/>
      <c r="C154" s="37"/>
      <c r="D154" s="37"/>
      <c r="E154" s="37"/>
      <c r="F154" s="37"/>
      <c r="G154" s="37"/>
      <c r="H154" s="37"/>
      <c r="I154" s="37"/>
      <c r="J154" s="38"/>
      <c r="L154"/>
    </row>
    <row r="155" spans="1:12" s="164" customFormat="1" x14ac:dyDescent="0.45">
      <c r="A155" s="39" t="s">
        <v>25</v>
      </c>
      <c r="B155" s="40"/>
      <c r="C155" s="40"/>
      <c r="D155" s="232">
        <v>39</v>
      </c>
      <c r="E155" s="41" t="s">
        <v>26</v>
      </c>
      <c r="F155" s="175" t="s">
        <v>185</v>
      </c>
      <c r="G155" s="40"/>
      <c r="H155" s="40"/>
      <c r="I155" s="230">
        <v>10</v>
      </c>
      <c r="J155" s="41" t="s">
        <v>256</v>
      </c>
      <c r="L155"/>
    </row>
    <row r="156" spans="1:12" s="164" customFormat="1" x14ac:dyDescent="0.45">
      <c r="A156" s="42" t="s">
        <v>155</v>
      </c>
      <c r="B156" s="43"/>
      <c r="C156" s="43"/>
      <c r="D156" s="233">
        <v>40</v>
      </c>
      <c r="E156" s="44" t="s">
        <v>26</v>
      </c>
      <c r="F156" s="176" t="s">
        <v>186</v>
      </c>
      <c r="G156" s="43"/>
      <c r="H156" s="43"/>
      <c r="I156" s="231">
        <v>12</v>
      </c>
      <c r="J156" s="44" t="s">
        <v>257</v>
      </c>
      <c r="L156"/>
    </row>
    <row r="157" spans="1:12" s="164" customFormat="1" x14ac:dyDescent="0.45">
      <c r="A157" s="42" t="s">
        <v>29</v>
      </c>
      <c r="B157" s="43"/>
      <c r="C157" s="43"/>
      <c r="D157" s="46">
        <f>D155/D156</f>
        <v>0.97499999999999998</v>
      </c>
      <c r="E157" s="44"/>
      <c r="F157" s="42" t="s">
        <v>30</v>
      </c>
      <c r="G157" s="43"/>
      <c r="H157" s="43"/>
      <c r="I157" s="46">
        <f>I155/I156</f>
        <v>0.83333333333333337</v>
      </c>
      <c r="J157" s="44"/>
      <c r="L157"/>
    </row>
    <row r="159" spans="1:12" s="164" customFormat="1" x14ac:dyDescent="0.45">
      <c r="A159" s="653"/>
      <c r="B159" s="654"/>
      <c r="C159" s="655"/>
      <c r="D159" s="47" t="s">
        <v>31</v>
      </c>
      <c r="E159" s="47" t="s">
        <v>32</v>
      </c>
      <c r="F159" s="47" t="s">
        <v>33</v>
      </c>
      <c r="G159" s="47" t="s">
        <v>34</v>
      </c>
      <c r="H159" s="48" t="s">
        <v>22</v>
      </c>
      <c r="I159"/>
      <c r="J159"/>
      <c r="L159"/>
    </row>
    <row r="160" spans="1:12" s="164" customFormat="1" x14ac:dyDescent="0.45">
      <c r="A160" s="633" t="s">
        <v>35</v>
      </c>
      <c r="B160" s="634"/>
      <c r="C160" s="635"/>
      <c r="D160" s="49">
        <f>J147</f>
        <v>0.22850031790886613</v>
      </c>
      <c r="E160" s="49">
        <f>J148</f>
        <v>0</v>
      </c>
      <c r="F160" s="49">
        <f>J149</f>
        <v>0.15817855407167891</v>
      </c>
      <c r="G160" s="49">
        <f>J150</f>
        <v>0.50020935824318979</v>
      </c>
      <c r="H160" s="50">
        <f>SUM(D160:G160)</f>
        <v>0.88688823022373486</v>
      </c>
      <c r="I160"/>
      <c r="J160"/>
      <c r="L160"/>
    </row>
    <row r="161" spans="1:12" s="164" customFormat="1" x14ac:dyDescent="0.45">
      <c r="A161" s="694" t="s">
        <v>36</v>
      </c>
      <c r="B161" s="695"/>
      <c r="C161" s="696"/>
      <c r="D161" s="51"/>
      <c r="E161" s="52">
        <f>D157</f>
        <v>0.97499999999999998</v>
      </c>
      <c r="F161" s="51"/>
      <c r="G161" s="52">
        <f>D157</f>
        <v>0.97499999999999998</v>
      </c>
      <c r="H161" s="51"/>
      <c r="I161"/>
      <c r="J161"/>
      <c r="L161"/>
    </row>
    <row r="162" spans="1:12" ht="14.65" thickBot="1" x14ac:dyDescent="0.5">
      <c r="A162" s="697" t="s">
        <v>37</v>
      </c>
      <c r="B162" s="698"/>
      <c r="C162" s="699"/>
      <c r="D162" s="53"/>
      <c r="E162" s="53"/>
      <c r="F162" s="54">
        <f>I157</f>
        <v>0.83333333333333337</v>
      </c>
      <c r="G162" s="54">
        <f>I157</f>
        <v>0.83333333333333337</v>
      </c>
      <c r="H162" s="53"/>
    </row>
    <row r="163" spans="1:12" x14ac:dyDescent="0.45">
      <c r="A163" s="700" t="s">
        <v>38</v>
      </c>
      <c r="B163" s="701"/>
      <c r="C163" s="702"/>
      <c r="D163" s="55">
        <f>D160</f>
        <v>0.22850031790886613</v>
      </c>
      <c r="E163" s="55">
        <f>E160*E161</f>
        <v>0</v>
      </c>
      <c r="F163" s="55">
        <f>F160*F162</f>
        <v>0.1318154617263991</v>
      </c>
      <c r="G163" s="55">
        <f>G160*G161*G162</f>
        <v>0.40642010357259167</v>
      </c>
      <c r="H163" s="56">
        <f>SUM(D163:G163)</f>
        <v>0.76673588320785691</v>
      </c>
    </row>
    <row r="164" spans="1:12" x14ac:dyDescent="0.45">
      <c r="A164" s="57" t="s">
        <v>39</v>
      </c>
      <c r="B164" s="58"/>
      <c r="C164" s="58"/>
      <c r="D164" s="59"/>
      <c r="E164" s="60"/>
      <c r="F164" s="59"/>
      <c r="G164" s="59"/>
      <c r="H164" s="61">
        <f>SUM(H163:H163)</f>
        <v>0.76673588320785691</v>
      </c>
    </row>
    <row r="165" spans="1:12" x14ac:dyDescent="0.45">
      <c r="A165" s="708"/>
      <c r="B165" s="708"/>
      <c r="C165" s="708"/>
      <c r="D165" s="708"/>
      <c r="E165" s="708"/>
      <c r="F165" s="708"/>
      <c r="G165" s="708"/>
      <c r="H165" s="708"/>
    </row>
    <row r="166" spans="1:12" ht="14.25" customHeight="1" x14ac:dyDescent="0.45">
      <c r="A166" s="673" t="s">
        <v>203</v>
      </c>
      <c r="B166" s="674"/>
      <c r="C166" s="674"/>
      <c r="D166" s="674"/>
      <c r="E166" s="674"/>
      <c r="F166" s="674"/>
      <c r="G166" s="674"/>
      <c r="H166" s="674"/>
      <c r="I166" s="675"/>
    </row>
    <row r="167" spans="1:12" x14ac:dyDescent="0.45">
      <c r="A167" s="676"/>
      <c r="B167" s="677"/>
      <c r="C167" s="677"/>
      <c r="D167" s="677"/>
      <c r="E167" s="677"/>
      <c r="F167" s="677"/>
      <c r="G167" s="677"/>
      <c r="H167" s="677"/>
      <c r="I167" s="678"/>
    </row>
    <row r="168" spans="1:12" x14ac:dyDescent="0.45">
      <c r="A168" s="676"/>
      <c r="B168" s="677"/>
      <c r="C168" s="677"/>
      <c r="D168" s="677"/>
      <c r="E168" s="677"/>
      <c r="F168" s="677"/>
      <c r="G168" s="677"/>
      <c r="H168" s="677"/>
      <c r="I168" s="678"/>
    </row>
    <row r="169" spans="1:12" x14ac:dyDescent="0.45">
      <c r="A169" s="676"/>
      <c r="B169" s="677"/>
      <c r="C169" s="677"/>
      <c r="D169" s="677"/>
      <c r="E169" s="677"/>
      <c r="F169" s="677"/>
      <c r="G169" s="677"/>
      <c r="H169" s="677"/>
      <c r="I169" s="678"/>
    </row>
    <row r="170" spans="1:12" x14ac:dyDescent="0.45">
      <c r="A170" s="676"/>
      <c r="B170" s="677"/>
      <c r="C170" s="677"/>
      <c r="D170" s="677"/>
      <c r="E170" s="677"/>
      <c r="F170" s="677"/>
      <c r="G170" s="677"/>
      <c r="H170" s="677"/>
      <c r="I170" s="678"/>
    </row>
    <row r="171" spans="1:12" x14ac:dyDescent="0.45">
      <c r="A171" s="676"/>
      <c r="B171" s="677"/>
      <c r="C171" s="677"/>
      <c r="D171" s="677"/>
      <c r="E171" s="677"/>
      <c r="F171" s="677"/>
      <c r="G171" s="677"/>
      <c r="H171" s="677"/>
      <c r="I171" s="678"/>
    </row>
    <row r="172" spans="1:12" x14ac:dyDescent="0.45">
      <c r="A172" s="676"/>
      <c r="B172" s="677"/>
      <c r="C172" s="677"/>
      <c r="D172" s="677"/>
      <c r="E172" s="677"/>
      <c r="F172" s="677"/>
      <c r="G172" s="677"/>
      <c r="H172" s="677"/>
      <c r="I172" s="678"/>
    </row>
    <row r="173" spans="1:12" x14ac:dyDescent="0.45">
      <c r="A173" s="676"/>
      <c r="B173" s="677"/>
      <c r="C173" s="677"/>
      <c r="D173" s="677"/>
      <c r="E173" s="677"/>
      <c r="F173" s="677"/>
      <c r="G173" s="677"/>
      <c r="H173" s="677"/>
      <c r="I173" s="678"/>
    </row>
    <row r="176" spans="1:12" x14ac:dyDescent="0.45">
      <c r="A176" s="39"/>
      <c r="B176" s="40"/>
      <c r="C176" s="40"/>
      <c r="D176" s="40"/>
      <c r="E176" s="509" t="s">
        <v>282</v>
      </c>
      <c r="F176" s="509"/>
      <c r="G176" s="509"/>
      <c r="H176" s="509"/>
      <c r="I176" s="510"/>
    </row>
    <row r="177" spans="1:13" x14ac:dyDescent="0.45">
      <c r="A177" s="165"/>
      <c r="E177" s="511"/>
      <c r="F177" s="511"/>
      <c r="G177" s="511"/>
      <c r="H177" s="511"/>
      <c r="I177" s="512"/>
    </row>
    <row r="178" spans="1:13" x14ac:dyDescent="0.45">
      <c r="A178" s="165"/>
      <c r="E178" s="511"/>
      <c r="F178" s="511"/>
      <c r="G178" s="511"/>
      <c r="H178" s="511"/>
      <c r="I178" s="512"/>
    </row>
    <row r="179" spans="1:13" x14ac:dyDescent="0.45">
      <c r="A179" s="165"/>
      <c r="I179" s="197"/>
    </row>
    <row r="180" spans="1:13" x14ac:dyDescent="0.45">
      <c r="A180" s="165"/>
      <c r="E180" s="511" t="s">
        <v>283</v>
      </c>
      <c r="F180" s="511"/>
      <c r="G180" s="511"/>
      <c r="H180" s="511"/>
      <c r="I180" s="512"/>
    </row>
    <row r="181" spans="1:13" x14ac:dyDescent="0.45">
      <c r="A181" s="165"/>
      <c r="E181" s="511"/>
      <c r="F181" s="511"/>
      <c r="G181" s="511"/>
      <c r="H181" s="511"/>
      <c r="I181" s="512"/>
      <c r="K181"/>
      <c r="M181" s="164"/>
    </row>
    <row r="182" spans="1:13" x14ac:dyDescent="0.45">
      <c r="A182" s="165"/>
      <c r="E182" s="511"/>
      <c r="F182" s="511"/>
      <c r="G182" s="511"/>
      <c r="H182" s="511"/>
      <c r="I182" s="512"/>
      <c r="K182"/>
      <c r="M182" s="164"/>
    </row>
    <row r="183" spans="1:13" x14ac:dyDescent="0.45">
      <c r="A183" s="165"/>
      <c r="I183" s="197"/>
      <c r="K183"/>
      <c r="M183" s="164"/>
    </row>
    <row r="184" spans="1:13" x14ac:dyDescent="0.45">
      <c r="A184" s="165"/>
      <c r="E184" s="511" t="s">
        <v>284</v>
      </c>
      <c r="F184" s="511"/>
      <c r="G184" s="511"/>
      <c r="H184" s="511"/>
      <c r="I184" s="512"/>
      <c r="K184"/>
      <c r="M184" s="164"/>
    </row>
    <row r="185" spans="1:13" x14ac:dyDescent="0.45">
      <c r="A185" s="165"/>
      <c r="E185" s="511"/>
      <c r="F185" s="511"/>
      <c r="G185" s="511"/>
      <c r="H185" s="511"/>
      <c r="I185" s="512"/>
      <c r="K185"/>
      <c r="M185" s="164"/>
    </row>
    <row r="186" spans="1:13" x14ac:dyDescent="0.45">
      <c r="A186" s="165"/>
      <c r="E186" s="511"/>
      <c r="F186" s="511"/>
      <c r="G186" s="511"/>
      <c r="H186" s="511"/>
      <c r="I186" s="512"/>
      <c r="K186"/>
      <c r="M186" s="164"/>
    </row>
    <row r="187" spans="1:13" ht="15.75" x14ac:dyDescent="0.5">
      <c r="A187" s="165"/>
      <c r="E187" s="513" t="s">
        <v>205</v>
      </c>
      <c r="F187" s="513"/>
      <c r="G187" s="513"/>
      <c r="H187" s="513"/>
      <c r="I187" s="514"/>
      <c r="K187"/>
      <c r="M187" s="164"/>
    </row>
    <row r="188" spans="1:13" x14ac:dyDescent="0.45">
      <c r="A188" s="165"/>
      <c r="E188" s="496" t="s">
        <v>200</v>
      </c>
      <c r="F188" s="496"/>
      <c r="G188" s="496"/>
      <c r="H188" s="496"/>
      <c r="I188" s="497"/>
      <c r="K188"/>
      <c r="M188" s="164"/>
    </row>
    <row r="189" spans="1:13" x14ac:dyDescent="0.45">
      <c r="A189" s="42"/>
      <c r="B189" s="43"/>
      <c r="C189" s="43"/>
      <c r="D189" s="43"/>
      <c r="E189" s="498"/>
      <c r="F189" s="498"/>
      <c r="G189" s="498"/>
      <c r="H189" s="498"/>
      <c r="I189" s="499"/>
      <c r="K189"/>
      <c r="M189" s="164"/>
    </row>
    <row r="190" spans="1:13" x14ac:dyDescent="0.45">
      <c r="K190"/>
      <c r="M190" s="164"/>
    </row>
    <row r="191" spans="1:13" x14ac:dyDescent="0.45">
      <c r="K191"/>
      <c r="M191" s="164"/>
    </row>
    <row r="192" spans="1:13" x14ac:dyDescent="0.45">
      <c r="K192"/>
      <c r="M192" s="164"/>
    </row>
    <row r="193" spans="11:13" x14ac:dyDescent="0.45">
      <c r="K193"/>
      <c r="M193" s="164"/>
    </row>
    <row r="194" spans="11:13" x14ac:dyDescent="0.45">
      <c r="K194"/>
      <c r="M194" s="164"/>
    </row>
    <row r="195" spans="11:13" x14ac:dyDescent="0.45">
      <c r="K195"/>
      <c r="M195" s="164"/>
    </row>
    <row r="196" spans="11:13" x14ac:dyDescent="0.45">
      <c r="K196"/>
      <c r="L196" s="164"/>
    </row>
  </sheetData>
  <sheetProtection sheet="1" formatColumns="0" selectLockedCells="1"/>
  <mergeCells count="68">
    <mergeCell ref="A50:F50"/>
    <mergeCell ref="A51:F51"/>
    <mergeCell ref="A42:F42"/>
    <mergeCell ref="A39:F39"/>
    <mergeCell ref="A40:F40"/>
    <mergeCell ref="A41:F41"/>
    <mergeCell ref="A1:J1"/>
    <mergeCell ref="A2:J2"/>
    <mergeCell ref="A3:J3"/>
    <mergeCell ref="A7:J7"/>
    <mergeCell ref="A38:B38"/>
    <mergeCell ref="A18:J19"/>
    <mergeCell ref="A20:J22"/>
    <mergeCell ref="A23:J25"/>
    <mergeCell ref="A4:Q5"/>
    <mergeCell ref="A26:J28"/>
    <mergeCell ref="G15:H15"/>
    <mergeCell ref="G16:H16"/>
    <mergeCell ref="I15:J15"/>
    <mergeCell ref="I16:J16"/>
    <mergeCell ref="A9:J9"/>
    <mergeCell ref="A32:J33"/>
    <mergeCell ref="A8:J8"/>
    <mergeCell ref="A37:H37"/>
    <mergeCell ref="A56:F56"/>
    <mergeCell ref="A43:F43"/>
    <mergeCell ref="A44:F44"/>
    <mergeCell ref="A45:F45"/>
    <mergeCell ref="A46:F46"/>
    <mergeCell ref="A47:F47"/>
    <mergeCell ref="A53:H53"/>
    <mergeCell ref="A55:G55"/>
    <mergeCell ref="A48:F48"/>
    <mergeCell ref="A54:G54"/>
    <mergeCell ref="A29:J31"/>
    <mergeCell ref="A35:J35"/>
    <mergeCell ref="A14:J14"/>
    <mergeCell ref="A49:F49"/>
    <mergeCell ref="K77:K82"/>
    <mergeCell ref="H60:H61"/>
    <mergeCell ref="H64:H65"/>
    <mergeCell ref="A161:C161"/>
    <mergeCell ref="A162:C162"/>
    <mergeCell ref="A159:C159"/>
    <mergeCell ref="A160:C160"/>
    <mergeCell ref="A144:J144"/>
    <mergeCell ref="A145:H146"/>
    <mergeCell ref="I145:I146"/>
    <mergeCell ref="J145:J146"/>
    <mergeCell ref="C66:D66"/>
    <mergeCell ref="C67:D67"/>
    <mergeCell ref="H67:H68"/>
    <mergeCell ref="A57:G57"/>
    <mergeCell ref="A166:I173"/>
    <mergeCell ref="A153:J153"/>
    <mergeCell ref="A165:H165"/>
    <mergeCell ref="A58:G58"/>
    <mergeCell ref="A163:C163"/>
    <mergeCell ref="A59:H59"/>
    <mergeCell ref="A76:H76"/>
    <mergeCell ref="A143:J143"/>
    <mergeCell ref="C68:D68"/>
    <mergeCell ref="H70:H71"/>
    <mergeCell ref="E176:I178"/>
    <mergeCell ref="E180:I182"/>
    <mergeCell ref="E184:I186"/>
    <mergeCell ref="E187:I187"/>
    <mergeCell ref="E188:I189"/>
  </mergeCells>
  <conditionalFormatting sqref="A39:F49">
    <cfRule type="expression" dxfId="34" priority="4">
      <formula>$G39=$F$38</formula>
    </cfRule>
  </conditionalFormatting>
  <conditionalFormatting sqref="A50:F51">
    <cfRule type="expression" dxfId="33" priority="2">
      <formula>$A$56=0</formula>
    </cfRule>
  </conditionalFormatting>
  <conditionalFormatting sqref="A56:G56">
    <cfRule type="expression" dxfId="32" priority="1">
      <formula>$A$56=0</formula>
    </cfRule>
  </conditionalFormatting>
  <dataValidations count="11">
    <dataValidation type="decimal" errorStyle="warning" allowBlank="1" showInputMessage="1" showErrorMessage="1" error="Bitte Eingabewert prüfen!" sqref="H39:H51" xr:uid="{EB10F76D-1C2B-429D-AA05-48FE12B4A902}">
      <formula1>0</formula1>
      <formula2>0.2</formula2>
    </dataValidation>
    <dataValidation type="date" operator="greaterThan" allowBlank="1" showInputMessage="1" showErrorMessage="1" sqref="A38:B38" xr:uid="{3C16A1C0-8127-45A8-93FA-45746F57959B}">
      <formula1>42005</formula1>
    </dataValidation>
    <dataValidation type="list" allowBlank="1" showInputMessage="1" showErrorMessage="1" sqref="E111" xr:uid="{CF7F4DE8-885F-4695-AE21-9AA078B807B9}">
      <formula1>$F$111:$F$112</formula1>
    </dataValidation>
    <dataValidation type="decimal" allowBlank="1" showInputMessage="1" showErrorMessage="1" sqref="E67" xr:uid="{D9842044-5F85-4270-B670-44C275A49AD0}">
      <formula1>0</formula1>
      <formula2>1</formula2>
    </dataValidation>
    <dataValidation type="decimal" errorStyle="warning" allowBlank="1" showInputMessage="1" showErrorMessage="1" error="Wert erscheint hoch, bzw darf NICHT größer 0 sein!" sqref="G65:G66" xr:uid="{4CABD08C-B4A2-4DEA-825F-A97C4CE3D720}">
      <formula1>-15</formula1>
      <formula2>0</formula2>
    </dataValidation>
    <dataValidation type="list" showInputMessage="1" showErrorMessage="1" sqref="G39:G51" xr:uid="{A1223FC6-7D3A-4F76-8E89-D97BD0A34337}">
      <formula1>$E$38:$F$38</formula1>
    </dataValidation>
    <dataValidation type="decimal" errorStyle="warning" allowBlank="1" showInputMessage="1" showErrorMessage="1" error="Wert muss negativ sein; über - 15 Tage ist unplausibel." sqref="G70:G71 G73:G74" xr:uid="{B525B327-C176-4DFF-BA64-374F52366291}">
      <formula1>-15</formula1>
      <formula2>0</formula2>
    </dataValidation>
    <dataValidation type="decimal" errorStyle="warning" allowBlank="1" showInputMessage="1" showErrorMessage="1" error="Bitte Eingabe prüfen!" sqref="J138" xr:uid="{206EACE4-A613-49C8-AD76-84F82F458EFC}">
      <formula1>-0.05</formula1>
      <formula2>0.07</formula2>
    </dataValidation>
    <dataValidation type="decimal" errorStyle="warning" allowBlank="1" showInputMessage="1" showErrorMessage="1" error="Wert ist unplausibel!" sqref="D155:D156" xr:uid="{B215D45F-F180-4C48-91F6-6F6D7276C46A}">
      <formula1>30</formula1>
      <formula2>50</formula2>
    </dataValidation>
    <dataValidation type="decimal" errorStyle="warning" allowBlank="1" showInputMessage="1" showErrorMessage="1" error="Wert ist unplausibel!" sqref="I155:I156" xr:uid="{9F63EA5D-922A-4D5A-AA0F-D3157D4C68DD}">
      <formula1>8</formula1>
      <formula2>20</formula2>
    </dataValidation>
    <dataValidation type="whole" allowBlank="1" showInputMessage="1" showErrorMessage="1" error="KZ kann nur 0, 1, 2 oder 3 sein!" sqref="K138" xr:uid="{42B519B7-0839-4CE6-B547-E3BF3752CFE9}">
      <formula1>0</formula1>
      <formula2>3</formula2>
    </dataValidation>
  </dataValidations>
  <hyperlinks>
    <hyperlink ref="E188" r:id="rId1" xr:uid="{1F489419-27F9-41C1-8B1F-69FE48645A11}"/>
  </hyperlinks>
  <pageMargins left="0.7" right="0.7" top="0.75" bottom="0.75" header="0.3" footer="0.3"/>
  <pageSetup paperSize="9" orientation="portrait" r:id="rId2"/>
  <headerFooter>
    <oddFooter>&amp;LSeite &amp;P/&amp;N&amp;C&amp;"-,Fett"Personalnebenkosten&amp;"-,Standard"
Bauhilfsgewerbe</oddFooter>
  </headerFooter>
  <rowBreaks count="3" manualBreakCount="3">
    <brk id="59" max="16383" man="1"/>
    <brk id="87" max="16383" man="1"/>
    <brk id="142" max="16383"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59F8B-9427-4C7E-A6FA-64D2FB5FE789}">
  <sheetPr codeName="Tabelle6">
    <tabColor rgb="FF00B050"/>
  </sheetPr>
  <dimension ref="A1:Q146"/>
  <sheetViews>
    <sheetView showGridLines="0" showWhiteSpace="0" topLeftCell="A46" zoomScale="120" zoomScaleNormal="120" workbookViewId="0">
      <selection activeCell="H70" sqref="H70"/>
    </sheetView>
  </sheetViews>
  <sheetFormatPr baseColWidth="10" defaultRowHeight="14.25" x14ac:dyDescent="0.45"/>
  <cols>
    <col min="1" max="8" width="9.3984375" style="1" customWidth="1"/>
    <col min="9" max="9" width="8.9296875" style="1" customWidth="1"/>
    <col min="10" max="10" width="2.06640625" style="1" customWidth="1"/>
    <col min="11" max="11" width="1.1328125" style="1" customWidth="1"/>
    <col min="12" max="12" width="10.6640625" style="1"/>
    <col min="13" max="16" width="0" style="1" hidden="1" customWidth="1"/>
    <col min="17" max="17" width="10.86328125" style="1" customWidth="1"/>
    <col min="18" max="16384" width="10.6640625" style="1"/>
  </cols>
  <sheetData>
    <row r="1" spans="1:17" ht="18" x14ac:dyDescent="0.55000000000000004">
      <c r="A1" s="515" t="s">
        <v>147</v>
      </c>
      <c r="B1" s="516"/>
      <c r="C1" s="516"/>
      <c r="D1" s="516"/>
      <c r="E1" s="516"/>
      <c r="F1" s="516"/>
      <c r="G1" s="516"/>
      <c r="H1" s="516"/>
      <c r="I1" s="516"/>
      <c r="J1" s="517"/>
    </row>
    <row r="2" spans="1:17" ht="18" x14ac:dyDescent="0.55000000000000004">
      <c r="A2" s="518" t="s">
        <v>148</v>
      </c>
      <c r="B2" s="519"/>
      <c r="C2" s="519"/>
      <c r="D2" s="519"/>
      <c r="E2" s="519"/>
      <c r="F2" s="519"/>
      <c r="G2" s="519"/>
      <c r="H2" s="519"/>
      <c r="I2" s="519"/>
      <c r="J2" s="520"/>
    </row>
    <row r="3" spans="1:17" ht="18" x14ac:dyDescent="0.45">
      <c r="A3" s="758" t="s">
        <v>149</v>
      </c>
      <c r="B3" s="759"/>
      <c r="C3" s="759"/>
      <c r="D3" s="759"/>
      <c r="E3" s="759"/>
      <c r="F3" s="759"/>
      <c r="G3" s="759"/>
      <c r="H3" s="759"/>
      <c r="I3" s="759"/>
      <c r="J3" s="760"/>
    </row>
    <row r="4" spans="1:17" ht="18" customHeight="1" x14ac:dyDescent="0.45">
      <c r="A4" s="770" t="s">
        <v>269</v>
      </c>
      <c r="B4" s="771"/>
      <c r="C4" s="771"/>
      <c r="D4" s="771"/>
      <c r="E4" s="771"/>
      <c r="F4" s="771"/>
      <c r="G4" s="771"/>
      <c r="H4" s="771"/>
      <c r="I4" s="771"/>
      <c r="J4" s="772"/>
      <c r="K4" s="396"/>
      <c r="L4" s="396"/>
      <c r="M4" s="396"/>
      <c r="N4" s="396"/>
      <c r="O4" s="396"/>
      <c r="P4" s="396"/>
      <c r="Q4" s="396"/>
    </row>
    <row r="5" spans="1:17" ht="18" customHeight="1" x14ac:dyDescent="0.45">
      <c r="A5" s="770"/>
      <c r="B5" s="771"/>
      <c r="C5" s="771"/>
      <c r="D5" s="771"/>
      <c r="E5" s="771"/>
      <c r="F5" s="771"/>
      <c r="G5" s="771"/>
      <c r="H5" s="771"/>
      <c r="I5" s="771"/>
      <c r="J5" s="772"/>
      <c r="K5" s="396"/>
      <c r="L5" s="396"/>
      <c r="M5" s="396"/>
      <c r="N5" s="396"/>
      <c r="O5" s="396"/>
      <c r="P5" s="396"/>
      <c r="Q5" s="396"/>
    </row>
    <row r="6" spans="1:17" ht="18" x14ac:dyDescent="0.55000000000000004">
      <c r="A6" s="356"/>
      <c r="B6" s="357"/>
      <c r="C6" s="357"/>
      <c r="D6" s="357"/>
      <c r="E6" s="357"/>
      <c r="F6" s="357"/>
      <c r="G6" s="357"/>
      <c r="H6" s="357"/>
      <c r="I6" s="357"/>
      <c r="J6" s="358"/>
    </row>
    <row r="7" spans="1:17" ht="18" x14ac:dyDescent="0.55000000000000004">
      <c r="A7" s="518"/>
      <c r="B7" s="519"/>
      <c r="C7" s="519"/>
      <c r="D7" s="519"/>
      <c r="E7" s="519"/>
      <c r="F7" s="519"/>
      <c r="G7" s="519"/>
      <c r="H7" s="519"/>
      <c r="I7" s="519"/>
      <c r="J7" s="520"/>
    </row>
    <row r="8" spans="1:17" ht="18" x14ac:dyDescent="0.55000000000000004">
      <c r="A8" s="518" t="s">
        <v>151</v>
      </c>
      <c r="B8" s="519"/>
      <c r="C8" s="519"/>
      <c r="D8" s="519"/>
      <c r="E8" s="519"/>
      <c r="F8" s="519"/>
      <c r="G8" s="519"/>
      <c r="H8" s="519"/>
      <c r="I8" s="519"/>
      <c r="J8" s="520"/>
    </row>
    <row r="9" spans="1:17" ht="15.75" x14ac:dyDescent="0.5">
      <c r="A9" s="761" t="s">
        <v>204</v>
      </c>
      <c r="B9" s="762"/>
      <c r="C9" s="762"/>
      <c r="D9" s="762"/>
      <c r="E9" s="762"/>
      <c r="F9" s="762"/>
      <c r="G9" s="762"/>
      <c r="H9" s="762"/>
      <c r="I9" s="762"/>
      <c r="J9" s="763"/>
    </row>
    <row r="10" spans="1:17" x14ac:dyDescent="0.45">
      <c r="A10" s="418" t="s">
        <v>250</v>
      </c>
      <c r="B10" s="420"/>
      <c r="C10" s="420" t="str">
        <f ca="1">MID(CELL("Dateiname",$A$1),FIND("]", CELL("Dateiname",$A$1))+1,31)</f>
        <v>Tapezierer</v>
      </c>
      <c r="D10" s="420"/>
      <c r="E10" s="420"/>
      <c r="F10" s="420"/>
      <c r="G10" s="420"/>
      <c r="H10" s="420"/>
      <c r="I10" s="420"/>
      <c r="J10" s="421"/>
    </row>
    <row r="11" spans="1:17" ht="15.75" x14ac:dyDescent="0.5">
      <c r="A11" s="363"/>
      <c r="B11" s="363"/>
      <c r="C11" s="363"/>
      <c r="D11" s="363"/>
      <c r="E11" s="363"/>
      <c r="F11" s="363"/>
      <c r="G11" s="363"/>
      <c r="H11" s="363"/>
      <c r="I11" s="363"/>
      <c r="J11" s="363"/>
    </row>
    <row r="12" spans="1:17" ht="15.75" x14ac:dyDescent="0.5">
      <c r="A12" s="363"/>
      <c r="B12" s="363"/>
      <c r="C12" s="363"/>
      <c r="D12" s="363"/>
      <c r="F12" s="363"/>
      <c r="G12" s="363"/>
      <c r="H12" s="363"/>
      <c r="I12" s="363"/>
      <c r="J12" s="363"/>
    </row>
    <row r="13" spans="1:17" ht="15.75" x14ac:dyDescent="0.5">
      <c r="A13" s="363"/>
      <c r="B13" s="363"/>
      <c r="C13" s="363"/>
      <c r="D13" s="363"/>
      <c r="E13" s="363"/>
      <c r="F13" s="363"/>
      <c r="G13" s="363"/>
      <c r="H13" s="363"/>
      <c r="I13" s="363"/>
      <c r="J13" s="363"/>
    </row>
    <row r="14" spans="1:17" ht="15.75" x14ac:dyDescent="0.5">
      <c r="A14" s="764" t="s">
        <v>234</v>
      </c>
      <c r="B14" s="765"/>
      <c r="C14" s="765"/>
      <c r="D14" s="765"/>
      <c r="E14" s="765"/>
      <c r="F14" s="765"/>
      <c r="G14" s="765"/>
      <c r="H14" s="765"/>
      <c r="I14" s="765"/>
      <c r="J14" s="766"/>
    </row>
    <row r="15" spans="1:17" ht="15.75" x14ac:dyDescent="0.5">
      <c r="A15" s="387"/>
      <c r="B15" s="394" t="s">
        <v>198</v>
      </c>
      <c r="C15" s="380" t="s">
        <v>106</v>
      </c>
      <c r="D15" s="380" t="s">
        <v>108</v>
      </c>
      <c r="E15" s="380" t="s">
        <v>110</v>
      </c>
      <c r="F15" s="380" t="s">
        <v>112</v>
      </c>
      <c r="G15" s="767" t="s">
        <v>239</v>
      </c>
      <c r="H15" s="767"/>
      <c r="I15" s="716" t="s">
        <v>255</v>
      </c>
      <c r="J15" s="717"/>
    </row>
    <row r="16" spans="1:17" ht="15.75" x14ac:dyDescent="0.5">
      <c r="A16" s="388"/>
      <c r="B16" s="395">
        <f>H52</f>
        <v>0.29569999999999996</v>
      </c>
      <c r="C16" s="389">
        <f>E114</f>
        <v>0.6723630837160014</v>
      </c>
      <c r="D16" s="389">
        <f t="shared" ref="D16:F16" si="0">F114</f>
        <v>0</v>
      </c>
      <c r="E16" s="389">
        <f t="shared" si="0"/>
        <v>0</v>
      </c>
      <c r="F16" s="389">
        <f t="shared" si="0"/>
        <v>0</v>
      </c>
      <c r="G16" s="768">
        <f>C16+D16+E16+F16</f>
        <v>0.6723630837160014</v>
      </c>
      <c r="H16" s="769"/>
      <c r="I16" s="608">
        <f>I118</f>
        <v>0.6723630837160014</v>
      </c>
      <c r="J16" s="609"/>
    </row>
    <row r="17" spans="1:10" ht="15.75" x14ac:dyDescent="0.5">
      <c r="A17" s="369"/>
      <c r="B17" s="372"/>
      <c r="C17" s="369"/>
      <c r="D17" s="369"/>
      <c r="E17" s="369"/>
      <c r="F17" s="369"/>
      <c r="G17" s="369"/>
      <c r="H17" s="369"/>
      <c r="I17" s="369"/>
      <c r="J17" s="369"/>
    </row>
    <row r="18" spans="1:10" ht="15.75" customHeight="1" x14ac:dyDescent="0.45">
      <c r="A18" s="743" t="s">
        <v>235</v>
      </c>
      <c r="B18" s="744"/>
      <c r="C18" s="744"/>
      <c r="D18" s="744"/>
      <c r="E18" s="744"/>
      <c r="F18" s="744"/>
      <c r="G18" s="744"/>
      <c r="H18" s="744"/>
      <c r="I18" s="744"/>
      <c r="J18" s="745"/>
    </row>
    <row r="19" spans="1:10" ht="15.75" customHeight="1" x14ac:dyDescent="0.45">
      <c r="A19" s="737"/>
      <c r="B19" s="738"/>
      <c r="C19" s="738"/>
      <c r="D19" s="738"/>
      <c r="E19" s="738"/>
      <c r="F19" s="738"/>
      <c r="G19" s="738"/>
      <c r="H19" s="738"/>
      <c r="I19" s="738"/>
      <c r="J19" s="739"/>
    </row>
    <row r="20" spans="1:10" ht="14.25" customHeight="1" x14ac:dyDescent="0.45">
      <c r="A20" s="737" t="s">
        <v>236</v>
      </c>
      <c r="B20" s="738"/>
      <c r="C20" s="738"/>
      <c r="D20" s="738"/>
      <c r="E20" s="738"/>
      <c r="F20" s="738"/>
      <c r="G20" s="738"/>
      <c r="H20" s="738"/>
      <c r="I20" s="738"/>
      <c r="J20" s="739"/>
    </row>
    <row r="21" spans="1:10" ht="14.25" customHeight="1" x14ac:dyDescent="0.45">
      <c r="A21" s="737"/>
      <c r="B21" s="738"/>
      <c r="C21" s="738"/>
      <c r="D21" s="738"/>
      <c r="E21" s="738"/>
      <c r="F21" s="738"/>
      <c r="G21" s="738"/>
      <c r="H21" s="738"/>
      <c r="I21" s="738"/>
      <c r="J21" s="739"/>
    </row>
    <row r="22" spans="1:10" ht="15.75" customHeight="1" x14ac:dyDescent="0.45">
      <c r="A22" s="737"/>
      <c r="B22" s="738"/>
      <c r="C22" s="738"/>
      <c r="D22" s="738"/>
      <c r="E22" s="738"/>
      <c r="F22" s="738"/>
      <c r="G22" s="738"/>
      <c r="H22" s="738"/>
      <c r="I22" s="738"/>
      <c r="J22" s="739"/>
    </row>
    <row r="23" spans="1:10" x14ac:dyDescent="0.45">
      <c r="A23" s="737" t="s">
        <v>237</v>
      </c>
      <c r="B23" s="738"/>
      <c r="C23" s="738"/>
      <c r="D23" s="738"/>
      <c r="E23" s="738"/>
      <c r="F23" s="738"/>
      <c r="G23" s="738"/>
      <c r="H23" s="738"/>
      <c r="I23" s="738"/>
      <c r="J23" s="739"/>
    </row>
    <row r="24" spans="1:10" x14ac:dyDescent="0.45">
      <c r="A24" s="737"/>
      <c r="B24" s="738"/>
      <c r="C24" s="738"/>
      <c r="D24" s="738"/>
      <c r="E24" s="738"/>
      <c r="F24" s="738"/>
      <c r="G24" s="738"/>
      <c r="H24" s="738"/>
      <c r="I24" s="738"/>
      <c r="J24" s="739"/>
    </row>
    <row r="25" spans="1:10" x14ac:dyDescent="0.45">
      <c r="A25" s="737"/>
      <c r="B25" s="738"/>
      <c r="C25" s="738"/>
      <c r="D25" s="738"/>
      <c r="E25" s="738"/>
      <c r="F25" s="738"/>
      <c r="G25" s="738"/>
      <c r="H25" s="738"/>
      <c r="I25" s="738"/>
      <c r="J25" s="739"/>
    </row>
    <row r="26" spans="1:10" x14ac:dyDescent="0.45">
      <c r="A26" s="737" t="s">
        <v>238</v>
      </c>
      <c r="B26" s="738"/>
      <c r="C26" s="738"/>
      <c r="D26" s="738"/>
      <c r="E26" s="738"/>
      <c r="F26" s="738"/>
      <c r="G26" s="738"/>
      <c r="H26" s="738"/>
      <c r="I26" s="738"/>
      <c r="J26" s="739"/>
    </row>
    <row r="27" spans="1:10" x14ac:dyDescent="0.45">
      <c r="A27" s="737"/>
      <c r="B27" s="738"/>
      <c r="C27" s="738"/>
      <c r="D27" s="738"/>
      <c r="E27" s="738"/>
      <c r="F27" s="738"/>
      <c r="G27" s="738"/>
      <c r="H27" s="738"/>
      <c r="I27" s="738"/>
      <c r="J27" s="739"/>
    </row>
    <row r="28" spans="1:10" x14ac:dyDescent="0.45">
      <c r="A28" s="740"/>
      <c r="B28" s="741"/>
      <c r="C28" s="741"/>
      <c r="D28" s="741"/>
      <c r="E28" s="741"/>
      <c r="F28" s="741"/>
      <c r="G28" s="741"/>
      <c r="H28" s="741"/>
      <c r="I28" s="741"/>
      <c r="J28" s="742"/>
    </row>
    <row r="29" spans="1:10" x14ac:dyDescent="0.45">
      <c r="A29" s="743" t="s">
        <v>240</v>
      </c>
      <c r="B29" s="744"/>
      <c r="C29" s="744"/>
      <c r="D29" s="744"/>
      <c r="E29" s="744"/>
      <c r="F29" s="744"/>
      <c r="G29" s="744"/>
      <c r="H29" s="744"/>
      <c r="I29" s="744"/>
      <c r="J29" s="745"/>
    </row>
    <row r="30" spans="1:10" x14ac:dyDescent="0.45">
      <c r="A30" s="737"/>
      <c r="B30" s="738"/>
      <c r="C30" s="738"/>
      <c r="D30" s="738"/>
      <c r="E30" s="738"/>
      <c r="F30" s="738"/>
      <c r="G30" s="738"/>
      <c r="H30" s="738"/>
      <c r="I30" s="738"/>
      <c r="J30" s="739"/>
    </row>
    <row r="31" spans="1:10" ht="15.75" customHeight="1" x14ac:dyDescent="0.45">
      <c r="A31" s="740"/>
      <c r="B31" s="741"/>
      <c r="C31" s="741"/>
      <c r="D31" s="741"/>
      <c r="E31" s="741"/>
      <c r="F31" s="741"/>
      <c r="G31" s="741"/>
      <c r="H31" s="741"/>
      <c r="I31" s="741"/>
      <c r="J31" s="742"/>
    </row>
    <row r="32" spans="1:10" ht="15.75" customHeight="1" x14ac:dyDescent="0.45">
      <c r="A32" s="746" t="s">
        <v>242</v>
      </c>
      <c r="B32" s="747"/>
      <c r="C32" s="747"/>
      <c r="D32" s="747"/>
      <c r="E32" s="747"/>
      <c r="F32" s="747"/>
      <c r="G32" s="747"/>
      <c r="H32" s="747"/>
      <c r="I32" s="747"/>
      <c r="J32" s="748"/>
    </row>
    <row r="33" spans="1:10" ht="15.75" customHeight="1" x14ac:dyDescent="0.45">
      <c r="A33" s="749"/>
      <c r="B33" s="750"/>
      <c r="C33" s="750"/>
      <c r="D33" s="750"/>
      <c r="E33" s="750"/>
      <c r="F33" s="750"/>
      <c r="G33" s="750"/>
      <c r="H33" s="750"/>
      <c r="I33" s="750"/>
      <c r="J33" s="751"/>
    </row>
    <row r="34" spans="1:10" ht="15.75" x14ac:dyDescent="0.5">
      <c r="A34" s="380"/>
      <c r="B34" s="380"/>
      <c r="C34" s="380"/>
      <c r="D34" s="380"/>
      <c r="E34" s="380"/>
      <c r="F34" s="380"/>
      <c r="G34" s="380"/>
      <c r="H34" s="380"/>
      <c r="I34" s="380"/>
      <c r="J34" s="380"/>
    </row>
    <row r="35" spans="1:10" ht="15.75" x14ac:dyDescent="0.45">
      <c r="A35" s="752" t="s">
        <v>241</v>
      </c>
      <c r="B35" s="752"/>
      <c r="C35" s="752"/>
      <c r="D35" s="752"/>
      <c r="E35" s="752"/>
      <c r="F35" s="752"/>
      <c r="G35" s="752"/>
      <c r="H35" s="752"/>
      <c r="I35" s="752"/>
      <c r="J35" s="752"/>
    </row>
    <row r="36" spans="1:10" x14ac:dyDescent="0.45">
      <c r="B36" s="2"/>
    </row>
    <row r="37" spans="1:10" x14ac:dyDescent="0.45">
      <c r="A37" s="687" t="s">
        <v>40</v>
      </c>
      <c r="B37" s="688"/>
      <c r="C37" s="688"/>
      <c r="D37" s="688"/>
      <c r="E37" s="688"/>
      <c r="F37" s="688"/>
      <c r="G37" s="689"/>
      <c r="H37" s="690"/>
    </row>
    <row r="38" spans="1:10" x14ac:dyDescent="0.45">
      <c r="A38" s="753">
        <f>'DPNK-Stamm'!B2</f>
        <v>46006</v>
      </c>
      <c r="B38" s="754"/>
      <c r="C38" s="196"/>
      <c r="D38" s="40"/>
      <c r="E38" s="261" t="s">
        <v>81</v>
      </c>
      <c r="F38" s="262" t="s">
        <v>83</v>
      </c>
      <c r="G38" s="43"/>
      <c r="H38" s="227" t="s">
        <v>19</v>
      </c>
    </row>
    <row r="39" spans="1:10" x14ac:dyDescent="0.45">
      <c r="A39" s="755" t="str">
        <f>'DPNK-Stamm'!A4</f>
        <v>Arbeitslosenversicherung</v>
      </c>
      <c r="B39" s="756"/>
      <c r="C39" s="756"/>
      <c r="D39" s="756"/>
      <c r="E39" s="756"/>
      <c r="F39" s="757"/>
      <c r="G39" s="275" t="s">
        <v>81</v>
      </c>
      <c r="H39" s="224">
        <f>IF(G39=$E$38,'DPNK-Stamm'!H4,"")</f>
        <v>2.9499999999999998E-2</v>
      </c>
    </row>
    <row r="40" spans="1:10" x14ac:dyDescent="0.45">
      <c r="A40" s="628" t="str">
        <f>'DPNK-Stamm'!A5</f>
        <v>Zuschlag Insolvenzentgeltsicherung</v>
      </c>
      <c r="B40" s="629"/>
      <c r="C40" s="629"/>
      <c r="D40" s="629"/>
      <c r="E40" s="629"/>
      <c r="F40" s="630"/>
      <c r="G40" s="276" t="s">
        <v>81</v>
      </c>
      <c r="H40" s="225">
        <f>IF(G40=$E$38,'DPNK-Stamm'!H5,"")</f>
        <v>1E-3</v>
      </c>
    </row>
    <row r="41" spans="1:10" x14ac:dyDescent="0.45">
      <c r="A41" s="628" t="str">
        <f>'DPNK-Stamm'!A6</f>
        <v>Pensionsversicherung ASVG</v>
      </c>
      <c r="B41" s="629"/>
      <c r="C41" s="629"/>
      <c r="D41" s="629"/>
      <c r="E41" s="629"/>
      <c r="F41" s="630"/>
      <c r="G41" s="276" t="s">
        <v>81</v>
      </c>
      <c r="H41" s="225">
        <f>IF(G41=$E$38,'DPNK-Stamm'!H6,"")</f>
        <v>0.1255</v>
      </c>
    </row>
    <row r="42" spans="1:10" x14ac:dyDescent="0.45">
      <c r="A42" s="628" t="str">
        <f>'DPNK-Stamm'!A7</f>
        <v>Krankenversicherung ASVG</v>
      </c>
      <c r="B42" s="629"/>
      <c r="C42" s="629"/>
      <c r="D42" s="629"/>
      <c r="E42" s="629"/>
      <c r="F42" s="630"/>
      <c r="G42" s="276" t="s">
        <v>81</v>
      </c>
      <c r="H42" s="225">
        <f>IF(G42=$E$38,'DPNK-Stamm'!H7,"")</f>
        <v>3.78E-2</v>
      </c>
    </row>
    <row r="43" spans="1:10" x14ac:dyDescent="0.45">
      <c r="A43" s="628" t="str">
        <f>'DPNK-Stamm'!A8</f>
        <v>Unfallversicherung</v>
      </c>
      <c r="B43" s="629"/>
      <c r="C43" s="629"/>
      <c r="D43" s="629"/>
      <c r="E43" s="629"/>
      <c r="F43" s="630"/>
      <c r="G43" s="276" t="s">
        <v>81</v>
      </c>
      <c r="H43" s="225">
        <f>IF(G43=$E$38,'DPNK-Stamm'!H8,"")</f>
        <v>1.0999999999999999E-2</v>
      </c>
    </row>
    <row r="44" spans="1:10" x14ac:dyDescent="0.45">
      <c r="A44" s="628" t="str">
        <f>'DPNK-Stamm'!A9</f>
        <v>Familienlastenausgleichsfonds (FLAF)</v>
      </c>
      <c r="B44" s="629"/>
      <c r="C44" s="629"/>
      <c r="D44" s="629"/>
      <c r="E44" s="629"/>
      <c r="F44" s="630"/>
      <c r="G44" s="276" t="s">
        <v>81</v>
      </c>
      <c r="H44" s="225">
        <f>IF(G44=$E$38,'DPNK-Stamm'!H9,"")</f>
        <v>3.6999999999999998E-2</v>
      </c>
    </row>
    <row r="45" spans="1:10" x14ac:dyDescent="0.45">
      <c r="A45" s="628" t="str">
        <f>'DPNK-Stamm'!A10</f>
        <v>DZ zum FLAF (im Mittel; bitte zutreffenden Bundesländerwert eintragen)</v>
      </c>
      <c r="B45" s="629"/>
      <c r="C45" s="629"/>
      <c r="D45" s="629"/>
      <c r="E45" s="629"/>
      <c r="F45" s="630"/>
      <c r="G45" s="276" t="s">
        <v>81</v>
      </c>
      <c r="H45" s="225">
        <f>IF(G45=$E$38,'DPNK-Stamm'!H10,"")</f>
        <v>3.5999999999999999E-3</v>
      </c>
    </row>
    <row r="46" spans="1:10" x14ac:dyDescent="0.45">
      <c r="A46" s="628" t="str">
        <f>'DPNK-Stamm'!A11</f>
        <v>Wohnbauförderungsbeitrag alle BL o. Wien</v>
      </c>
      <c r="B46" s="629"/>
      <c r="C46" s="629"/>
      <c r="D46" s="629"/>
      <c r="E46" s="629"/>
      <c r="F46" s="630"/>
      <c r="G46" s="276" t="s">
        <v>81</v>
      </c>
      <c r="H46" s="225">
        <f>IF(G46=$E$38,'DPNK-Stamm'!H11,"")</f>
        <v>5.0000000000000001E-3</v>
      </c>
    </row>
    <row r="47" spans="1:10" x14ac:dyDescent="0.45">
      <c r="A47" s="628" t="str">
        <f>'DPNK-Stamm'!A12</f>
        <v>Schlechtwetterentschädigungsbeitrag</v>
      </c>
      <c r="B47" s="629"/>
      <c r="C47" s="629"/>
      <c r="D47" s="629"/>
      <c r="E47" s="629"/>
      <c r="F47" s="630"/>
      <c r="G47" s="276" t="s">
        <v>83</v>
      </c>
      <c r="H47" s="225" t="str">
        <f>IF(G47=$E$38,'DPNK-Stamm'!H12,"")</f>
        <v/>
      </c>
    </row>
    <row r="48" spans="1:10" x14ac:dyDescent="0.45">
      <c r="A48" s="628" t="str">
        <f>'DPNK-Stamm'!A13</f>
        <v>Kommunalsteuer</v>
      </c>
      <c r="B48" s="629"/>
      <c r="C48" s="629"/>
      <c r="D48" s="629"/>
      <c r="E48" s="629"/>
      <c r="F48" s="630"/>
      <c r="G48" s="276" t="s">
        <v>81</v>
      </c>
      <c r="H48" s="225">
        <f>IF(G48=$E$38,'DPNK-Stamm'!H13,"")</f>
        <v>0.03</v>
      </c>
    </row>
    <row r="49" spans="1:10" x14ac:dyDescent="0.45">
      <c r="A49" s="628" t="str">
        <f>'DPNK-Stamm'!A14</f>
        <v>Abfertigung-Neu (Betriebl. Mitarbeitervorsorge)</v>
      </c>
      <c r="B49" s="629"/>
      <c r="C49" s="629"/>
      <c r="D49" s="629"/>
      <c r="E49" s="629"/>
      <c r="F49" s="630"/>
      <c r="G49" s="276" t="s">
        <v>81</v>
      </c>
      <c r="H49" s="225">
        <f>IF(G49=$E$38,'DPNK-Stamm'!H14,"")</f>
        <v>1.5299999999999999E-2</v>
      </c>
    </row>
    <row r="50" spans="1:10" x14ac:dyDescent="0.45">
      <c r="A50" s="489" t="str">
        <f>'DPNK-Stamm'!A15</f>
        <v>frei</v>
      </c>
      <c r="B50" s="490"/>
      <c r="C50" s="490"/>
      <c r="D50" s="490"/>
      <c r="E50" s="490"/>
      <c r="F50" s="713"/>
      <c r="G50" s="276"/>
      <c r="H50" s="225" t="str">
        <f>IF(G50=$E$38,'DPNK-Stamm'!H15,"")</f>
        <v/>
      </c>
    </row>
    <row r="51" spans="1:10" x14ac:dyDescent="0.45">
      <c r="A51" s="651" t="str">
        <f>'DPNK-Stamm'!A16</f>
        <v>frei</v>
      </c>
      <c r="B51" s="652"/>
      <c r="C51" s="652"/>
      <c r="D51" s="652"/>
      <c r="E51" s="652"/>
      <c r="F51" s="720"/>
      <c r="G51" s="277"/>
      <c r="H51" s="226" t="str">
        <f>IF(G51=$E$38,'DPNK-Stamm'!H16,"")</f>
        <v/>
      </c>
    </row>
    <row r="52" spans="1:10" x14ac:dyDescent="0.45">
      <c r="A52" s="65" t="s">
        <v>41</v>
      </c>
      <c r="B52" s="66"/>
      <c r="C52" s="66"/>
      <c r="D52" s="66"/>
      <c r="E52" s="66"/>
      <c r="F52" s="66"/>
      <c r="G52" s="101"/>
      <c r="H52" s="234">
        <f>SUM(H39:H51)</f>
        <v>0.29569999999999996</v>
      </c>
    </row>
    <row r="53" spans="1:10" x14ac:dyDescent="0.45">
      <c r="A53" s="645"/>
      <c r="B53" s="645"/>
      <c r="C53" s="645"/>
      <c r="D53" s="645"/>
      <c r="E53" s="645"/>
      <c r="F53" s="645"/>
      <c r="G53" s="645"/>
      <c r="H53" s="645"/>
    </row>
    <row r="54" spans="1:10" x14ac:dyDescent="0.45">
      <c r="A54" s="631" t="str">
        <f>'DPNK-Stamm'!A20</f>
        <v>DPNK auf laufendes Entgelt</v>
      </c>
      <c r="B54" s="632"/>
      <c r="C54" s="632"/>
      <c r="D54" s="632"/>
      <c r="E54" s="632"/>
      <c r="F54" s="632"/>
      <c r="G54" s="632"/>
      <c r="H54" s="69">
        <f>H52</f>
        <v>0.29569999999999996</v>
      </c>
    </row>
    <row r="55" spans="1:10" x14ac:dyDescent="0.45">
      <c r="A55" s="711" t="str">
        <f>'DPNK-Stamm'!A21</f>
        <v>abzüglich Wohnbauförderungsbeitrag</v>
      </c>
      <c r="B55" s="640"/>
      <c r="C55" s="640"/>
      <c r="D55" s="640"/>
      <c r="E55" s="640"/>
      <c r="F55" s="640"/>
      <c r="G55" s="640"/>
      <c r="H55" s="229">
        <f>'DPNK-Stamm'!H21</f>
        <v>-5.0000000000000001E-3</v>
      </c>
    </row>
    <row r="56" spans="1:10" x14ac:dyDescent="0.45">
      <c r="A56" s="651">
        <f>'DPNK-Stamm'!A22</f>
        <v>0</v>
      </c>
      <c r="B56" s="652"/>
      <c r="C56" s="652"/>
      <c r="D56" s="652"/>
      <c r="E56" s="652"/>
      <c r="F56" s="652"/>
      <c r="G56" s="652"/>
      <c r="H56" s="68">
        <f>'DPNK-Stamm'!H22</f>
        <v>0</v>
      </c>
    </row>
    <row r="57" spans="1:10" x14ac:dyDescent="0.45">
      <c r="A57" s="646" t="str">
        <f>'DPNK-Stamm'!A23</f>
        <v>Direkte Personalnebenkosten auf Sonderzahlungen</v>
      </c>
      <c r="B57" s="647"/>
      <c r="C57" s="647"/>
      <c r="D57" s="647"/>
      <c r="E57" s="647"/>
      <c r="F57" s="647"/>
      <c r="G57" s="647"/>
      <c r="H57" s="67">
        <f>SUM(H54:H56)</f>
        <v>0.29069999999999996</v>
      </c>
    </row>
    <row r="58" spans="1:10" x14ac:dyDescent="0.45">
      <c r="A58" s="435"/>
      <c r="B58" s="435"/>
      <c r="C58" s="435"/>
      <c r="D58" s="435"/>
      <c r="E58" s="435"/>
      <c r="F58" s="435"/>
      <c r="G58" s="435"/>
      <c r="H58" s="442"/>
    </row>
    <row r="60" spans="1:10" x14ac:dyDescent="0.45">
      <c r="A60" s="177" t="s">
        <v>0</v>
      </c>
      <c r="B60" s="178"/>
      <c r="C60" s="178"/>
      <c r="D60" s="178"/>
      <c r="E60" s="178"/>
      <c r="F60" s="178"/>
      <c r="G60" s="178"/>
      <c r="H60" s="178"/>
      <c r="I60" s="179"/>
      <c r="J60" s="190"/>
    </row>
    <row r="61" spans="1:10" x14ac:dyDescent="0.45">
      <c r="A61" s="3" t="s">
        <v>1</v>
      </c>
      <c r="B61" s="180"/>
      <c r="C61" s="180"/>
      <c r="D61" s="180"/>
      <c r="E61" s="4"/>
      <c r="F61" s="4"/>
      <c r="G61" s="4"/>
      <c r="H61" s="5" t="s">
        <v>2</v>
      </c>
      <c r="I61" s="6" t="s">
        <v>3</v>
      </c>
      <c r="J61" s="186"/>
    </row>
    <row r="62" spans="1:10" x14ac:dyDescent="0.45">
      <c r="A62" s="7" t="s">
        <v>119</v>
      </c>
      <c r="B62" s="181"/>
      <c r="C62" s="181"/>
      <c r="D62" s="181"/>
      <c r="E62" s="8"/>
      <c r="F62" s="8"/>
      <c r="G62" s="8"/>
      <c r="H62" s="9">
        <v>365.25</v>
      </c>
      <c r="I62" s="10"/>
      <c r="J62" s="8"/>
    </row>
    <row r="63" spans="1:10" x14ac:dyDescent="0.45">
      <c r="A63" s="11" t="s">
        <v>5</v>
      </c>
      <c r="B63" s="12"/>
      <c r="C63" s="12"/>
      <c r="D63" s="12"/>
      <c r="E63" s="12"/>
      <c r="F63" s="12"/>
      <c r="G63" s="12"/>
      <c r="H63" s="13">
        <f>-H62/7*2</f>
        <v>-104.35714285714286</v>
      </c>
      <c r="I63" s="14"/>
      <c r="J63" s="8"/>
    </row>
    <row r="64" spans="1:10" x14ac:dyDescent="0.45">
      <c r="A64" s="15" t="s">
        <v>7</v>
      </c>
      <c r="B64" s="16"/>
      <c r="C64" s="16"/>
      <c r="D64" s="16"/>
      <c r="E64" s="16"/>
      <c r="F64" s="16"/>
      <c r="G64" s="16"/>
      <c r="H64" s="17">
        <f>SUM(H62:H63)</f>
        <v>260.89285714285711</v>
      </c>
      <c r="I64" s="14"/>
      <c r="J64" s="8"/>
    </row>
    <row r="65" spans="1:14" x14ac:dyDescent="0.45">
      <c r="A65" s="7" t="s">
        <v>120</v>
      </c>
      <c r="B65" s="181"/>
      <c r="C65" s="181"/>
      <c r="D65" s="181"/>
      <c r="E65" s="8"/>
      <c r="F65" s="8"/>
      <c r="G65" s="8"/>
      <c r="H65" s="18">
        <v>-10.5</v>
      </c>
      <c r="I65" s="721">
        <f>-H65-H66</f>
        <v>11.928571428571427</v>
      </c>
      <c r="J65" s="191"/>
    </row>
    <row r="66" spans="1:14" x14ac:dyDescent="0.45">
      <c r="A66" s="7" t="s">
        <v>294</v>
      </c>
      <c r="B66" s="181"/>
      <c r="C66" s="181"/>
      <c r="D66" s="181"/>
      <c r="E66" s="8"/>
      <c r="G66" s="411">
        <v>1</v>
      </c>
      <c r="H66" s="273">
        <f>-2*0.714285714285714*G66</f>
        <v>-1.4285714285714279</v>
      </c>
      <c r="I66" s="721"/>
      <c r="J66" s="191"/>
    </row>
    <row r="67" spans="1:14" x14ac:dyDescent="0.45">
      <c r="A67" s="7" t="s">
        <v>11</v>
      </c>
      <c r="B67" s="181"/>
      <c r="C67" s="271">
        <v>0.85</v>
      </c>
      <c r="D67" s="722">
        <v>5</v>
      </c>
      <c r="E67" s="722"/>
      <c r="F67" s="19">
        <v>5</v>
      </c>
      <c r="H67" s="18">
        <f>-5*D67*C67</f>
        <v>-21.25</v>
      </c>
      <c r="I67" s="719">
        <f>-H67-H68</f>
        <v>25.75</v>
      </c>
      <c r="J67" s="192"/>
    </row>
    <row r="68" spans="1:14" x14ac:dyDescent="0.45">
      <c r="A68" s="20" t="s">
        <v>13</v>
      </c>
      <c r="B68" s="182"/>
      <c r="C68" s="21">
        <f>1-C67</f>
        <v>0.15000000000000002</v>
      </c>
      <c r="D68" s="718">
        <v>6</v>
      </c>
      <c r="E68" s="718"/>
      <c r="F68" s="22">
        <v>5</v>
      </c>
      <c r="G68" s="198"/>
      <c r="H68" s="23">
        <f>-5*D68*C68</f>
        <v>-4.5000000000000009</v>
      </c>
      <c r="I68" s="719"/>
      <c r="J68" s="192"/>
      <c r="M68" s="264"/>
    </row>
    <row r="69" spans="1:14" x14ac:dyDescent="0.45">
      <c r="A69" s="194" t="s">
        <v>14</v>
      </c>
      <c r="B69" s="444"/>
      <c r="C69" s="8"/>
      <c r="D69" s="8"/>
      <c r="E69" s="8"/>
      <c r="F69" s="8"/>
      <c r="G69" s="8"/>
      <c r="H69" s="24">
        <f>SUM(H64:H68)</f>
        <v>223.21428571428569</v>
      </c>
      <c r="I69" s="14"/>
      <c r="J69" s="8"/>
      <c r="M69" s="264"/>
    </row>
    <row r="70" spans="1:14" x14ac:dyDescent="0.45">
      <c r="A70" s="187" t="s">
        <v>276</v>
      </c>
      <c r="B70" s="8"/>
      <c r="C70" s="8"/>
      <c r="D70" s="8"/>
      <c r="E70" s="8"/>
      <c r="F70" s="8"/>
      <c r="G70" s="8"/>
      <c r="H70" s="96">
        <v>-11</v>
      </c>
      <c r="I70" s="719">
        <f>-H70-H71</f>
        <v>13.5</v>
      </c>
      <c r="J70" s="192"/>
      <c r="M70" s="264"/>
    </row>
    <row r="71" spans="1:14" x14ac:dyDescent="0.45">
      <c r="A71" s="11" t="s">
        <v>277</v>
      </c>
      <c r="B71" s="12"/>
      <c r="C71" s="12"/>
      <c r="D71" s="12"/>
      <c r="E71" s="12"/>
      <c r="F71" s="12"/>
      <c r="G71" s="12"/>
      <c r="H71" s="96">
        <v>-2.5</v>
      </c>
      <c r="I71" s="719"/>
      <c r="J71" s="192"/>
      <c r="M71" s="264"/>
      <c r="N71" s="264"/>
    </row>
    <row r="72" spans="1:14" x14ac:dyDescent="0.45">
      <c r="A72" s="194" t="s">
        <v>273</v>
      </c>
      <c r="B72" s="444"/>
      <c r="C72" s="8"/>
      <c r="D72" s="8"/>
      <c r="E72" s="8"/>
      <c r="F72" s="8"/>
      <c r="G72" s="8"/>
      <c r="H72" s="9">
        <f>SUM(H69:H71)</f>
        <v>209.71428571428569</v>
      </c>
      <c r="I72" s="14"/>
      <c r="J72" s="8"/>
    </row>
    <row r="73" spans="1:14" x14ac:dyDescent="0.45">
      <c r="A73" s="187" t="s">
        <v>278</v>
      </c>
      <c r="B73" s="8"/>
      <c r="C73" s="8"/>
      <c r="D73" s="8"/>
      <c r="E73" s="8"/>
      <c r="F73" s="8"/>
      <c r="G73" s="8"/>
      <c r="H73" s="96">
        <v>0</v>
      </c>
      <c r="I73" s="32"/>
      <c r="J73" s="8"/>
    </row>
    <row r="74" spans="1:14" x14ac:dyDescent="0.45">
      <c r="A74" s="20" t="s">
        <v>275</v>
      </c>
      <c r="B74" s="182"/>
      <c r="C74" s="182"/>
      <c r="D74" s="182"/>
      <c r="E74" s="12"/>
      <c r="F74" s="12"/>
      <c r="G74" s="12"/>
      <c r="H74" s="96">
        <v>-7.5</v>
      </c>
      <c r="I74" s="189">
        <f t="shared" ref="I74" si="1">-H74</f>
        <v>7.5</v>
      </c>
      <c r="J74" s="24"/>
    </row>
    <row r="75" spans="1:14" x14ac:dyDescent="0.45">
      <c r="A75" s="445" t="s">
        <v>274</v>
      </c>
      <c r="B75" s="12"/>
      <c r="C75" s="12"/>
      <c r="D75" s="12"/>
      <c r="E75" s="12"/>
      <c r="F75" s="12" t="s">
        <v>17</v>
      </c>
      <c r="G75" s="198"/>
      <c r="H75" s="265">
        <f>SUM(H72:H74)</f>
        <v>202.21428571428569</v>
      </c>
      <c r="I75" s="25">
        <f>SUM(I62:I74)</f>
        <v>58.678571428571431</v>
      </c>
      <c r="J75" s="24"/>
    </row>
    <row r="76" spans="1:14" x14ac:dyDescent="0.45">
      <c r="A76" s="736"/>
      <c r="B76" s="736"/>
      <c r="C76" s="736"/>
      <c r="D76" s="736"/>
      <c r="E76" s="736"/>
      <c r="F76" s="736"/>
      <c r="G76" s="736"/>
      <c r="H76" s="736"/>
      <c r="I76" s="736"/>
    </row>
    <row r="77" spans="1:14" ht="15.75" x14ac:dyDescent="0.45">
      <c r="A77" s="208" t="s">
        <v>18</v>
      </c>
      <c r="B77" s="209"/>
      <c r="C77" s="209"/>
      <c r="D77" s="209"/>
      <c r="E77" s="210"/>
      <c r="F77" s="211"/>
      <c r="G77" s="211"/>
      <c r="H77" s="211"/>
      <c r="I77" s="212"/>
      <c r="J77" s="724" t="s">
        <v>46</v>
      </c>
    </row>
    <row r="78" spans="1:14" x14ac:dyDescent="0.45">
      <c r="A78" s="65"/>
      <c r="B78" s="66"/>
      <c r="C78" s="66"/>
      <c r="D78" s="66"/>
      <c r="E78" s="108"/>
      <c r="F78" s="213" t="s">
        <v>17</v>
      </c>
      <c r="G78" s="213" t="s">
        <v>19</v>
      </c>
      <c r="H78" s="214" t="s">
        <v>48</v>
      </c>
      <c r="I78" s="215" t="s">
        <v>49</v>
      </c>
      <c r="J78" s="725"/>
    </row>
    <row r="79" spans="1:14" x14ac:dyDescent="0.45">
      <c r="A79" s="216"/>
      <c r="B79" s="105"/>
      <c r="C79" s="105"/>
      <c r="D79" s="105"/>
      <c r="E79" s="104"/>
      <c r="F79" s="217"/>
      <c r="G79" s="217"/>
      <c r="H79" s="218"/>
      <c r="I79" s="219"/>
      <c r="J79" s="725"/>
    </row>
    <row r="80" spans="1:14" x14ac:dyDescent="0.45">
      <c r="A80" s="193" t="s">
        <v>20</v>
      </c>
      <c r="B80" s="181"/>
      <c r="C80" s="181"/>
      <c r="D80" s="181"/>
      <c r="E80" s="8"/>
      <c r="F80" s="26">
        <f>H75</f>
        <v>202.21428571428569</v>
      </c>
      <c r="G80" s="27">
        <f>F80/F80</f>
        <v>1</v>
      </c>
      <c r="H80" s="188">
        <f>G80*H$52</f>
        <v>0.29569999999999996</v>
      </c>
      <c r="I80" s="28">
        <f>G80*(1+H80)</f>
        <v>1.2957000000000001</v>
      </c>
      <c r="J80" s="725"/>
    </row>
    <row r="81" spans="1:16" x14ac:dyDescent="0.45">
      <c r="A81" s="7" t="s">
        <v>21</v>
      </c>
      <c r="B81" s="181"/>
      <c r="C81" s="181"/>
      <c r="D81" s="181"/>
      <c r="E81" s="8"/>
      <c r="F81" s="29"/>
      <c r="G81" s="30"/>
      <c r="H81" s="188"/>
      <c r="I81" s="28"/>
      <c r="J81" s="725"/>
    </row>
    <row r="82" spans="1:16" x14ac:dyDescent="0.45">
      <c r="A82" s="194" t="s">
        <v>117</v>
      </c>
      <c r="B82" s="8"/>
      <c r="C82" s="8"/>
      <c r="D82" s="8"/>
      <c r="E82" s="8"/>
      <c r="F82" s="29"/>
      <c r="G82" s="30"/>
      <c r="H82" s="188"/>
      <c r="I82" s="28"/>
      <c r="J82" s="726"/>
    </row>
    <row r="83" spans="1:16" x14ac:dyDescent="0.45">
      <c r="A83" s="187" t="s">
        <v>118</v>
      </c>
      <c r="B83" s="8"/>
      <c r="C83" s="8"/>
      <c r="D83" s="8"/>
      <c r="E83" s="8"/>
      <c r="F83" s="29">
        <f>I65</f>
        <v>11.928571428571427</v>
      </c>
      <c r="G83" s="30">
        <f>F83/F$80</f>
        <v>5.8989756269869305E-2</v>
      </c>
      <c r="H83" s="188">
        <f>H80</f>
        <v>0.29569999999999996</v>
      </c>
      <c r="I83" s="28">
        <f t="shared" ref="I83:I89" si="2">G83*(1+H83)</f>
        <v>7.6433027198869657E-2</v>
      </c>
      <c r="J83" s="239">
        <v>0</v>
      </c>
      <c r="M83" s="286">
        <f>IF($J83=0,$I83,0)</f>
        <v>7.6433027198869657E-2</v>
      </c>
      <c r="N83" s="286">
        <f>IF($J83=1,$I83,0)</f>
        <v>0</v>
      </c>
      <c r="O83" s="286">
        <f>IF($J83=2,$I83,0)</f>
        <v>0</v>
      </c>
      <c r="P83" s="286">
        <f>IF($J83=3,$I83,0)</f>
        <v>0</v>
      </c>
    </row>
    <row r="84" spans="1:16" x14ac:dyDescent="0.45">
      <c r="A84" s="187" t="s">
        <v>121</v>
      </c>
      <c r="B84" s="8"/>
      <c r="C84" s="8"/>
      <c r="D84" s="8"/>
      <c r="E84" s="8"/>
      <c r="F84" s="29">
        <f>I67</f>
        <v>25.75</v>
      </c>
      <c r="G84" s="30">
        <f t="shared" ref="G84:G86" si="3">F84/F$80</f>
        <v>0.12734016248675381</v>
      </c>
      <c r="H84" s="188">
        <f>H80</f>
        <v>0.29569999999999996</v>
      </c>
      <c r="I84" s="28">
        <f t="shared" si="2"/>
        <v>0.16499464853408694</v>
      </c>
      <c r="J84" s="239">
        <v>0</v>
      </c>
      <c r="M84" s="286">
        <f t="shared" ref="M84:M90" si="4">IF($J84=0,$I84,0)</f>
        <v>0.16499464853408694</v>
      </c>
      <c r="N84" s="286">
        <f t="shared" ref="N84:N90" si="5">IF($J84=1,$I84,0)</f>
        <v>0</v>
      </c>
      <c r="O84" s="286">
        <f t="shared" ref="O84:O90" si="6">IF($J84=2,$I84,0)</f>
        <v>0</v>
      </c>
      <c r="P84" s="286">
        <f t="shared" ref="P84:P90" si="7">IF($J84=3,$I84,0)</f>
        <v>0</v>
      </c>
    </row>
    <row r="85" spans="1:16" x14ac:dyDescent="0.45">
      <c r="A85" s="187" t="s">
        <v>122</v>
      </c>
      <c r="B85" s="8"/>
      <c r="C85" s="8"/>
      <c r="D85" s="8"/>
      <c r="E85" s="8"/>
      <c r="F85" s="29">
        <f>I70</f>
        <v>13.5</v>
      </c>
      <c r="G85" s="30">
        <f t="shared" si="3"/>
        <v>6.6760861886259279E-2</v>
      </c>
      <c r="H85" s="188">
        <f>H80</f>
        <v>0.29569999999999996</v>
      </c>
      <c r="I85" s="28">
        <f t="shared" si="2"/>
        <v>8.6502048746026156E-2</v>
      </c>
      <c r="J85" s="239">
        <v>0</v>
      </c>
      <c r="M85" s="286">
        <f t="shared" si="4"/>
        <v>8.6502048746026156E-2</v>
      </c>
      <c r="N85" s="286">
        <f t="shared" si="5"/>
        <v>0</v>
      </c>
      <c r="O85" s="286">
        <f t="shared" si="6"/>
        <v>0</v>
      </c>
      <c r="P85" s="286">
        <f t="shared" si="7"/>
        <v>0</v>
      </c>
    </row>
    <row r="86" spans="1:16" x14ac:dyDescent="0.45">
      <c r="A86" s="187" t="s">
        <v>153</v>
      </c>
      <c r="B86" s="8"/>
      <c r="C86" s="8"/>
      <c r="D86" s="8"/>
      <c r="E86" s="8"/>
      <c r="F86" s="29">
        <f>I74</f>
        <v>7.5</v>
      </c>
      <c r="G86" s="30">
        <f t="shared" si="3"/>
        <v>3.7089367714588491E-2</v>
      </c>
      <c r="H86" s="188">
        <f>H80</f>
        <v>0.29569999999999996</v>
      </c>
      <c r="I86" s="28">
        <f t="shared" si="2"/>
        <v>4.8056693747792312E-2</v>
      </c>
      <c r="J86" s="239">
        <v>0</v>
      </c>
      <c r="M86" s="286">
        <f t="shared" si="4"/>
        <v>4.8056693747792312E-2</v>
      </c>
      <c r="N86" s="286">
        <f t="shared" si="5"/>
        <v>0</v>
      </c>
      <c r="O86" s="286">
        <f t="shared" si="6"/>
        <v>0</v>
      </c>
      <c r="P86" s="286">
        <f t="shared" si="7"/>
        <v>0</v>
      </c>
    </row>
    <row r="87" spans="1:16" x14ac:dyDescent="0.45">
      <c r="A87" s="194" t="s">
        <v>123</v>
      </c>
      <c r="B87" s="8"/>
      <c r="C87" s="8"/>
      <c r="D87" s="8"/>
      <c r="E87" s="8"/>
      <c r="F87" s="29"/>
      <c r="G87" s="30"/>
      <c r="H87" s="188"/>
      <c r="I87" s="28"/>
      <c r="J87" s="240"/>
      <c r="M87" s="286">
        <f t="shared" si="4"/>
        <v>0</v>
      </c>
      <c r="N87" s="286">
        <f t="shared" si="5"/>
        <v>0</v>
      </c>
      <c r="O87" s="286">
        <f t="shared" si="6"/>
        <v>0</v>
      </c>
      <c r="P87" s="286">
        <f t="shared" si="7"/>
        <v>0</v>
      </c>
    </row>
    <row r="88" spans="1:16" x14ac:dyDescent="0.45">
      <c r="A88" s="187" t="s">
        <v>124</v>
      </c>
      <c r="B88" s="8"/>
      <c r="C88" s="8"/>
      <c r="D88" s="722">
        <v>4.33</v>
      </c>
      <c r="E88" s="722"/>
      <c r="F88" s="33">
        <f>D88*5</f>
        <v>21.65</v>
      </c>
      <c r="G88" s="30">
        <f>F88/F$80</f>
        <v>0.10706464146944543</v>
      </c>
      <c r="H88" s="188">
        <f>H57</f>
        <v>0.29069999999999996</v>
      </c>
      <c r="I88" s="28">
        <f t="shared" si="2"/>
        <v>0.1381883327446132</v>
      </c>
      <c r="J88" s="239">
        <v>0</v>
      </c>
      <c r="M88" s="286">
        <f t="shared" si="4"/>
        <v>0.1381883327446132</v>
      </c>
      <c r="N88" s="286">
        <f t="shared" si="5"/>
        <v>0</v>
      </c>
      <c r="O88" s="286">
        <f t="shared" si="6"/>
        <v>0</v>
      </c>
      <c r="P88" s="286">
        <f t="shared" si="7"/>
        <v>0</v>
      </c>
    </row>
    <row r="89" spans="1:16" x14ac:dyDescent="0.45">
      <c r="A89" s="187" t="s">
        <v>125</v>
      </c>
      <c r="B89" s="8"/>
      <c r="C89" s="8"/>
      <c r="D89" s="722">
        <v>4.33</v>
      </c>
      <c r="E89" s="722"/>
      <c r="F89" s="33">
        <f>D89*5</f>
        <v>21.65</v>
      </c>
      <c r="G89" s="30">
        <f>F89/F$80</f>
        <v>0.10706464146944543</v>
      </c>
      <c r="H89" s="188">
        <f>H57</f>
        <v>0.29069999999999996</v>
      </c>
      <c r="I89" s="28">
        <f t="shared" si="2"/>
        <v>0.1381883327446132</v>
      </c>
      <c r="J89" s="239">
        <v>0</v>
      </c>
      <c r="M89" s="286">
        <f t="shared" si="4"/>
        <v>0.1381883327446132</v>
      </c>
      <c r="N89" s="286">
        <f t="shared" si="5"/>
        <v>0</v>
      </c>
      <c r="O89" s="286">
        <f t="shared" si="6"/>
        <v>0</v>
      </c>
      <c r="P89" s="286">
        <f t="shared" si="7"/>
        <v>0</v>
      </c>
    </row>
    <row r="90" spans="1:16" ht="14.65" thickBot="1" x14ac:dyDescent="0.5">
      <c r="A90" s="20" t="s">
        <v>126</v>
      </c>
      <c r="B90" s="182"/>
      <c r="C90" s="182"/>
      <c r="D90" s="182"/>
      <c r="E90" s="12"/>
      <c r="F90" s="12"/>
      <c r="G90" s="12"/>
      <c r="H90" s="198"/>
      <c r="I90" s="272">
        <v>0.02</v>
      </c>
      <c r="J90" s="322">
        <v>0</v>
      </c>
      <c r="M90" s="286">
        <f t="shared" si="4"/>
        <v>0.02</v>
      </c>
      <c r="N90" s="286">
        <f t="shared" si="5"/>
        <v>0</v>
      </c>
      <c r="O90" s="286">
        <f t="shared" si="6"/>
        <v>0</v>
      </c>
      <c r="P90" s="286">
        <f t="shared" si="7"/>
        <v>0</v>
      </c>
    </row>
    <row r="91" spans="1:16" x14ac:dyDescent="0.45">
      <c r="A91" s="15" t="s">
        <v>22</v>
      </c>
      <c r="B91" s="16"/>
      <c r="C91" s="16"/>
      <c r="D91" s="16"/>
      <c r="E91" s="16"/>
      <c r="F91" s="16"/>
      <c r="G91" s="16"/>
      <c r="H91" s="196"/>
      <c r="I91" s="34">
        <f>SUM(I80:I90)</f>
        <v>1.9680630837160016</v>
      </c>
      <c r="J91" s="238"/>
      <c r="M91" s="286">
        <f>SUM(M83:M90)</f>
        <v>0.6723630837160014</v>
      </c>
      <c r="N91" s="286">
        <f>SUM(N83:N90)</f>
        <v>0</v>
      </c>
      <c r="O91" s="286">
        <f>SUM(O83:O90)</f>
        <v>0</v>
      </c>
      <c r="P91" s="286">
        <f>SUM(P83:P90)</f>
        <v>0</v>
      </c>
    </row>
    <row r="92" spans="1:16" x14ac:dyDescent="0.45">
      <c r="A92" s="20" t="s">
        <v>23</v>
      </c>
      <c r="B92" s="198"/>
      <c r="C92" s="198"/>
      <c r="D92" s="198"/>
      <c r="E92" s="198"/>
      <c r="F92" s="198"/>
      <c r="G92" s="198"/>
      <c r="H92" s="198"/>
      <c r="I92" s="274">
        <f>-G80</f>
        <v>-1</v>
      </c>
      <c r="J92" s="235"/>
      <c r="M92" s="286"/>
      <c r="N92" s="286"/>
      <c r="O92" s="286"/>
      <c r="P92" s="286"/>
    </row>
    <row r="93" spans="1:16" x14ac:dyDescent="0.45">
      <c r="A93" s="223" t="s">
        <v>141</v>
      </c>
      <c r="B93" s="221"/>
      <c r="C93" s="221"/>
      <c r="D93" s="221"/>
      <c r="E93" s="4"/>
      <c r="F93" s="4"/>
      <c r="G93" s="4"/>
      <c r="H93" s="35"/>
      <c r="I93" s="31">
        <f>SUM(I91:I92)</f>
        <v>0.96806308371600158</v>
      </c>
      <c r="J93" s="235"/>
      <c r="M93" s="286"/>
      <c r="N93" s="286"/>
      <c r="O93" s="286"/>
      <c r="P93" s="286"/>
    </row>
    <row r="94" spans="1:16" x14ac:dyDescent="0.45">
      <c r="A94" s="220" t="s">
        <v>127</v>
      </c>
      <c r="B94" s="221"/>
      <c r="C94" s="221"/>
      <c r="D94" s="221"/>
      <c r="E94" s="4"/>
      <c r="F94" s="4"/>
      <c r="G94" s="4"/>
      <c r="H94" s="35"/>
      <c r="I94" s="31">
        <f>H80</f>
        <v>0.29569999999999996</v>
      </c>
      <c r="J94" s="236"/>
      <c r="M94" s="286"/>
      <c r="N94" s="286"/>
      <c r="O94" s="286"/>
      <c r="P94" s="286"/>
    </row>
    <row r="95" spans="1:16" x14ac:dyDescent="0.45">
      <c r="A95" s="3" t="s">
        <v>128</v>
      </c>
      <c r="B95" s="180"/>
      <c r="C95" s="180"/>
      <c r="D95" s="180"/>
      <c r="E95" s="180"/>
      <c r="F95" s="180"/>
      <c r="G95" s="180"/>
      <c r="H95" s="35"/>
      <c r="I95" s="222">
        <f>I93-I94</f>
        <v>0.67236308371600162</v>
      </c>
      <c r="J95" s="237"/>
      <c r="M95" s="286"/>
      <c r="N95" s="286"/>
      <c r="O95" s="286"/>
      <c r="P95" s="286"/>
    </row>
    <row r="96" spans="1:16" x14ac:dyDescent="0.45">
      <c r="M96" s="286"/>
      <c r="N96" s="286"/>
      <c r="O96" s="286"/>
      <c r="P96" s="286"/>
    </row>
    <row r="97" spans="1:16" x14ac:dyDescent="0.45">
      <c r="A97" s="727" t="s">
        <v>134</v>
      </c>
      <c r="B97" s="728"/>
      <c r="C97" s="728"/>
      <c r="D97" s="728"/>
      <c r="E97" s="728"/>
      <c r="F97" s="728"/>
      <c r="G97" s="728"/>
      <c r="H97" s="728"/>
      <c r="I97" s="729" t="s">
        <v>145</v>
      </c>
      <c r="M97" s="286"/>
      <c r="N97" s="286"/>
      <c r="O97" s="286"/>
      <c r="P97" s="286"/>
    </row>
    <row r="98" spans="1:16" x14ac:dyDescent="0.45">
      <c r="A98" s="732" t="s">
        <v>135</v>
      </c>
      <c r="B98" s="733"/>
      <c r="C98" s="733"/>
      <c r="D98" s="733"/>
      <c r="E98" s="733"/>
      <c r="F98" s="733"/>
      <c r="G98" s="733"/>
      <c r="H98" s="733"/>
      <c r="I98" s="730"/>
      <c r="M98" s="286"/>
      <c r="N98" s="286"/>
      <c r="O98" s="286"/>
      <c r="P98" s="286"/>
    </row>
    <row r="99" spans="1:16" x14ac:dyDescent="0.45">
      <c r="A99" s="734"/>
      <c r="B99" s="735"/>
      <c r="C99" s="735"/>
      <c r="D99" s="735"/>
      <c r="E99" s="735"/>
      <c r="F99" s="735"/>
      <c r="G99" s="735"/>
      <c r="H99" s="735"/>
      <c r="I99" s="731"/>
      <c r="M99" s="286"/>
      <c r="N99" s="286"/>
      <c r="O99" s="286"/>
      <c r="P99" s="286"/>
    </row>
    <row r="100" spans="1:16" x14ac:dyDescent="0.45">
      <c r="A100" s="241" t="s">
        <v>130</v>
      </c>
      <c r="B100" s="242"/>
      <c r="C100" s="196"/>
      <c r="D100" s="196"/>
      <c r="E100" s="196"/>
      <c r="F100" s="196"/>
      <c r="G100" s="196"/>
      <c r="H100" s="196"/>
      <c r="I100" s="243">
        <f>M91</f>
        <v>0.6723630837160014</v>
      </c>
      <c r="M100" s="286"/>
      <c r="N100" s="286"/>
      <c r="O100" s="286"/>
      <c r="P100" s="286"/>
    </row>
    <row r="101" spans="1:16" x14ac:dyDescent="0.45">
      <c r="A101" s="244" t="s">
        <v>131</v>
      </c>
      <c r="B101" s="207"/>
      <c r="I101" s="245">
        <f>N91</f>
        <v>0</v>
      </c>
      <c r="M101" s="286"/>
      <c r="N101" s="286"/>
      <c r="O101" s="286"/>
      <c r="P101" s="286"/>
    </row>
    <row r="102" spans="1:16" x14ac:dyDescent="0.45">
      <c r="A102" s="244" t="s">
        <v>132</v>
      </c>
      <c r="B102" s="207"/>
      <c r="I102" s="245">
        <f>O91</f>
        <v>0</v>
      </c>
      <c r="M102" s="286"/>
      <c r="N102" s="286"/>
      <c r="O102" s="286"/>
      <c r="P102" s="286"/>
    </row>
    <row r="103" spans="1:16" x14ac:dyDescent="0.45">
      <c r="A103" s="195" t="s">
        <v>219</v>
      </c>
      <c r="B103" s="246"/>
      <c r="C103" s="198"/>
      <c r="D103" s="198"/>
      <c r="E103" s="198"/>
      <c r="F103" s="198"/>
      <c r="G103" s="198"/>
      <c r="H103" s="198"/>
      <c r="I103" s="247">
        <f>P91</f>
        <v>0</v>
      </c>
      <c r="M103" s="286"/>
      <c r="N103" s="286"/>
      <c r="O103" s="286"/>
      <c r="P103" s="286"/>
    </row>
    <row r="104" spans="1:16" x14ac:dyDescent="0.45">
      <c r="A104" s="248" t="s">
        <v>146</v>
      </c>
      <c r="B104" s="249"/>
      <c r="C104" s="250"/>
      <c r="D104" s="250"/>
      <c r="E104" s="250"/>
      <c r="F104" s="250"/>
      <c r="G104" s="250"/>
      <c r="H104" s="250"/>
      <c r="I104" s="251">
        <f>SUM(I100:I103)</f>
        <v>0.6723630837160014</v>
      </c>
      <c r="M104" s="286"/>
      <c r="N104" s="286"/>
      <c r="O104" s="286"/>
      <c r="P104" s="286"/>
    </row>
    <row r="105" spans="1:16" x14ac:dyDescent="0.45">
      <c r="A105" s="723"/>
      <c r="B105" s="723"/>
      <c r="C105" s="723"/>
      <c r="D105" s="723"/>
      <c r="E105" s="723"/>
      <c r="F105" s="723"/>
      <c r="G105" s="723"/>
      <c r="H105" s="723"/>
      <c r="I105" s="723"/>
      <c r="M105" s="286"/>
      <c r="N105" s="286"/>
      <c r="O105" s="286"/>
      <c r="P105" s="286"/>
    </row>
    <row r="106" spans="1:16" x14ac:dyDescent="0.45">
      <c r="A106" s="691" t="s">
        <v>140</v>
      </c>
      <c r="B106" s="692"/>
      <c r="C106" s="692"/>
      <c r="D106" s="692"/>
      <c r="E106" s="692"/>
      <c r="F106" s="692"/>
      <c r="G106" s="692"/>
      <c r="H106" s="692"/>
      <c r="I106" s="693"/>
      <c r="M106" s="286"/>
      <c r="N106" s="286"/>
      <c r="O106" s="286"/>
      <c r="P106" s="286"/>
    </row>
    <row r="107" spans="1:16" x14ac:dyDescent="0.45">
      <c r="A107" s="36" t="s">
        <v>24</v>
      </c>
      <c r="B107" s="37"/>
      <c r="C107" s="37"/>
      <c r="D107" s="37"/>
      <c r="E107" s="37"/>
      <c r="F107" s="37"/>
      <c r="G107" s="35"/>
      <c r="H107" s="37"/>
      <c r="I107" s="38"/>
      <c r="M107" s="286"/>
      <c r="N107" s="286"/>
      <c r="O107" s="286"/>
      <c r="P107" s="286"/>
    </row>
    <row r="108" spans="1:16" x14ac:dyDescent="0.45">
      <c r="A108" s="282" t="s">
        <v>25</v>
      </c>
      <c r="B108" s="282"/>
      <c r="C108" s="426">
        <v>39</v>
      </c>
      <c r="D108" s="282" t="s">
        <v>26</v>
      </c>
      <c r="E108" s="282" t="s">
        <v>185</v>
      </c>
      <c r="F108" s="282"/>
      <c r="G108" s="409"/>
      <c r="H108" s="427">
        <v>10</v>
      </c>
      <c r="I108" s="282" t="s">
        <v>256</v>
      </c>
      <c r="M108" s="286"/>
      <c r="N108" s="286"/>
      <c r="O108" s="286"/>
      <c r="P108" s="286"/>
    </row>
    <row r="109" spans="1:16" x14ac:dyDescent="0.45">
      <c r="A109" s="282" t="s">
        <v>28</v>
      </c>
      <c r="B109" s="282"/>
      <c r="C109" s="426">
        <v>40</v>
      </c>
      <c r="D109" s="282" t="s">
        <v>26</v>
      </c>
      <c r="E109" s="282" t="s">
        <v>186</v>
      </c>
      <c r="F109" s="282"/>
      <c r="G109" s="409"/>
      <c r="H109" s="427">
        <v>12</v>
      </c>
      <c r="I109" s="282" t="s">
        <v>257</v>
      </c>
      <c r="M109" s="286"/>
      <c r="N109" s="286"/>
      <c r="O109" s="286"/>
      <c r="P109" s="286"/>
    </row>
    <row r="110" spans="1:16" x14ac:dyDescent="0.45">
      <c r="A110" s="42"/>
      <c r="B110" s="43"/>
      <c r="C110" s="43"/>
      <c r="D110" s="44"/>
      <c r="E110" s="43"/>
      <c r="F110" s="43"/>
      <c r="G110" s="198"/>
      <c r="H110" s="45"/>
      <c r="I110" s="44"/>
      <c r="M110" s="286"/>
      <c r="N110" s="286"/>
      <c r="O110" s="286"/>
      <c r="P110" s="286"/>
    </row>
    <row r="111" spans="1:16" x14ac:dyDescent="0.45">
      <c r="A111" s="42" t="s">
        <v>29</v>
      </c>
      <c r="B111" s="43"/>
      <c r="C111" s="46">
        <f>C108/C109</f>
        <v>0.97499999999999998</v>
      </c>
      <c r="D111" s="44"/>
      <c r="E111" s="43" t="s">
        <v>137</v>
      </c>
      <c r="F111" s="43"/>
      <c r="G111" s="198"/>
      <c r="H111" s="46">
        <f>H108/H109</f>
        <v>0.83333333333333337</v>
      </c>
      <c r="I111" s="44"/>
      <c r="M111" s="286"/>
      <c r="N111" s="286"/>
      <c r="O111" s="286"/>
      <c r="P111" s="286"/>
    </row>
    <row r="112" spans="1:16" x14ac:dyDescent="0.45">
      <c r="A112"/>
      <c r="B112"/>
      <c r="C112"/>
      <c r="D112"/>
      <c r="E112"/>
      <c r="F112"/>
      <c r="G112"/>
      <c r="H112"/>
      <c r="M112" s="286"/>
      <c r="N112" s="286"/>
      <c r="O112" s="286"/>
      <c r="P112" s="286"/>
    </row>
    <row r="113" spans="1:16" x14ac:dyDescent="0.45">
      <c r="A113" s="653"/>
      <c r="B113" s="654"/>
      <c r="C113" s="655"/>
      <c r="D113" s="48"/>
      <c r="E113" s="47" t="s">
        <v>31</v>
      </c>
      <c r="F113" s="47" t="s">
        <v>32</v>
      </c>
      <c r="G113" s="47" t="s">
        <v>33</v>
      </c>
      <c r="H113" s="47" t="s">
        <v>34</v>
      </c>
      <c r="I113" s="48" t="s">
        <v>22</v>
      </c>
      <c r="M113" s="286"/>
      <c r="N113" s="286"/>
      <c r="O113" s="286"/>
      <c r="P113" s="286"/>
    </row>
    <row r="114" spans="1:16" x14ac:dyDescent="0.45">
      <c r="A114" s="633" t="s">
        <v>139</v>
      </c>
      <c r="B114" s="634"/>
      <c r="C114" s="634"/>
      <c r="D114" s="635"/>
      <c r="E114" s="49">
        <f>I100</f>
        <v>0.6723630837160014</v>
      </c>
      <c r="F114" s="49">
        <f>I101</f>
        <v>0</v>
      </c>
      <c r="G114" s="49">
        <f>I102</f>
        <v>0</v>
      </c>
      <c r="H114" s="49">
        <f>I103</f>
        <v>0</v>
      </c>
      <c r="I114" s="50">
        <f>SUM(E114:H114)</f>
        <v>0.6723630837160014</v>
      </c>
      <c r="M114" s="286"/>
      <c r="N114" s="286"/>
      <c r="O114" s="286"/>
      <c r="P114" s="286"/>
    </row>
    <row r="115" spans="1:16" x14ac:dyDescent="0.45">
      <c r="A115" s="204" t="s">
        <v>36</v>
      </c>
      <c r="B115" s="205"/>
      <c r="C115" s="205"/>
      <c r="D115" s="206"/>
      <c r="E115" s="51"/>
      <c r="F115" s="52">
        <f>C111</f>
        <v>0.97499999999999998</v>
      </c>
      <c r="G115" s="51"/>
      <c r="H115" s="52">
        <f>C111</f>
        <v>0.97499999999999998</v>
      </c>
      <c r="I115" s="51"/>
      <c r="M115" s="286"/>
      <c r="N115" s="286"/>
      <c r="O115" s="286"/>
      <c r="P115" s="286"/>
    </row>
    <row r="116" spans="1:16" ht="14.65" thickBot="1" x14ac:dyDescent="0.5">
      <c r="A116" s="697" t="s">
        <v>37</v>
      </c>
      <c r="B116" s="698"/>
      <c r="C116" s="698"/>
      <c r="D116" s="699"/>
      <c r="E116" s="53"/>
      <c r="F116" s="53"/>
      <c r="G116" s="54">
        <f>H111</f>
        <v>0.83333333333333337</v>
      </c>
      <c r="H116" s="54">
        <f>H111</f>
        <v>0.83333333333333337</v>
      </c>
      <c r="I116" s="53"/>
      <c r="M116" s="286"/>
      <c r="N116" s="286"/>
      <c r="O116" s="286"/>
      <c r="P116" s="286"/>
    </row>
    <row r="117" spans="1:16" x14ac:dyDescent="0.45">
      <c r="A117" s="700" t="s">
        <v>38</v>
      </c>
      <c r="B117" s="701"/>
      <c r="C117" s="701"/>
      <c r="D117" s="702"/>
      <c r="E117" s="55">
        <f>E114</f>
        <v>0.6723630837160014</v>
      </c>
      <c r="F117" s="55">
        <f>F114*F115</f>
        <v>0</v>
      </c>
      <c r="G117" s="55">
        <f>G114*G116</f>
        <v>0</v>
      </c>
      <c r="H117" s="55">
        <f>H114*H115*H116</f>
        <v>0</v>
      </c>
      <c r="I117" s="56">
        <f>SUM(E117:H117)</f>
        <v>0.6723630837160014</v>
      </c>
      <c r="M117" s="286"/>
      <c r="N117" s="286"/>
      <c r="O117" s="286"/>
      <c r="P117" s="286"/>
    </row>
    <row r="118" spans="1:16" ht="15.75" x14ac:dyDescent="0.5">
      <c r="A118" s="199" t="s">
        <v>39</v>
      </c>
      <c r="B118" s="200"/>
      <c r="C118" s="200"/>
      <c r="D118" s="200"/>
      <c r="E118" s="201"/>
      <c r="F118" s="202"/>
      <c r="G118" s="201"/>
      <c r="H118" s="201"/>
      <c r="I118" s="203">
        <f>SUM(I117:I117)</f>
        <v>0.6723630837160014</v>
      </c>
      <c r="M118" s="286"/>
      <c r="N118" s="286"/>
      <c r="O118" s="286"/>
      <c r="P118" s="286"/>
    </row>
    <row r="119" spans="1:16" x14ac:dyDescent="0.45">
      <c r="A119" s="723"/>
      <c r="B119" s="723"/>
      <c r="C119" s="723"/>
      <c r="D119" s="723"/>
      <c r="E119" s="723"/>
      <c r="F119" s="723"/>
      <c r="G119" s="723"/>
      <c r="H119" s="723"/>
      <c r="I119" s="723"/>
      <c r="M119" s="286"/>
      <c r="N119" s="286"/>
      <c r="O119" s="286"/>
      <c r="P119" s="286"/>
    </row>
    <row r="120" spans="1:16" x14ac:dyDescent="0.45">
      <c r="A120" s="673" t="s">
        <v>203</v>
      </c>
      <c r="B120" s="674"/>
      <c r="C120" s="674"/>
      <c r="D120" s="674"/>
      <c r="E120" s="674"/>
      <c r="F120" s="674"/>
      <c r="G120" s="674"/>
      <c r="H120" s="674"/>
      <c r="I120" s="675"/>
      <c r="M120" s="286"/>
      <c r="N120" s="286"/>
      <c r="O120" s="286"/>
      <c r="P120" s="286"/>
    </row>
    <row r="121" spans="1:16" x14ac:dyDescent="0.45">
      <c r="A121" s="676"/>
      <c r="B121" s="677"/>
      <c r="C121" s="677"/>
      <c r="D121" s="677"/>
      <c r="E121" s="677"/>
      <c r="F121" s="677"/>
      <c r="G121" s="677"/>
      <c r="H121" s="677"/>
      <c r="I121" s="678"/>
      <c r="M121" s="286"/>
      <c r="N121" s="286"/>
      <c r="O121" s="286"/>
      <c r="P121" s="286"/>
    </row>
    <row r="122" spans="1:16" x14ac:dyDescent="0.45">
      <c r="A122" s="676"/>
      <c r="B122" s="677"/>
      <c r="C122" s="677"/>
      <c r="D122" s="677"/>
      <c r="E122" s="677"/>
      <c r="F122" s="677"/>
      <c r="G122" s="677"/>
      <c r="H122" s="677"/>
      <c r="I122" s="678"/>
      <c r="M122" s="286"/>
      <c r="N122" s="286"/>
      <c r="O122" s="286"/>
      <c r="P122" s="286"/>
    </row>
    <row r="123" spans="1:16" x14ac:dyDescent="0.45">
      <c r="A123" s="676"/>
      <c r="B123" s="677"/>
      <c r="C123" s="677"/>
      <c r="D123" s="677"/>
      <c r="E123" s="677"/>
      <c r="F123" s="677"/>
      <c r="G123" s="677"/>
      <c r="H123" s="677"/>
      <c r="I123" s="678"/>
      <c r="M123" s="286"/>
      <c r="N123" s="286"/>
      <c r="O123" s="286"/>
      <c r="P123" s="286"/>
    </row>
    <row r="124" spans="1:16" x14ac:dyDescent="0.45">
      <c r="A124" s="676"/>
      <c r="B124" s="677"/>
      <c r="C124" s="677"/>
      <c r="D124" s="677"/>
      <c r="E124" s="677"/>
      <c r="F124" s="677"/>
      <c r="G124" s="677"/>
      <c r="H124" s="677"/>
      <c r="I124" s="678"/>
      <c r="M124" s="286"/>
      <c r="N124" s="286"/>
      <c r="O124" s="286"/>
      <c r="P124" s="286"/>
    </row>
    <row r="125" spans="1:16" x14ac:dyDescent="0.45">
      <c r="A125" s="676"/>
      <c r="B125" s="677"/>
      <c r="C125" s="677"/>
      <c r="D125" s="677"/>
      <c r="E125" s="677"/>
      <c r="F125" s="677"/>
      <c r="G125" s="677"/>
      <c r="H125" s="677"/>
      <c r="I125" s="678"/>
      <c r="M125" s="286"/>
      <c r="N125" s="286"/>
      <c r="O125" s="286"/>
      <c r="P125" s="286"/>
    </row>
    <row r="126" spans="1:16" x14ac:dyDescent="0.45">
      <c r="A126" s="676"/>
      <c r="B126" s="677"/>
      <c r="C126" s="677"/>
      <c r="D126" s="677"/>
      <c r="E126" s="677"/>
      <c r="F126" s="677"/>
      <c r="G126" s="677"/>
      <c r="H126" s="677"/>
      <c r="I126" s="678"/>
      <c r="M126" s="286"/>
      <c r="N126" s="286"/>
      <c r="O126" s="286"/>
      <c r="P126" s="286"/>
    </row>
    <row r="127" spans="1:16" x14ac:dyDescent="0.45">
      <c r="A127" s="676"/>
      <c r="B127" s="677"/>
      <c r="C127" s="677"/>
      <c r="D127" s="677"/>
      <c r="E127" s="677"/>
      <c r="F127" s="677"/>
      <c r="G127" s="677"/>
      <c r="H127" s="677"/>
      <c r="I127" s="678"/>
    </row>
    <row r="128" spans="1:16" ht="18" x14ac:dyDescent="0.55000000000000004">
      <c r="A128" s="533" t="s">
        <v>202</v>
      </c>
      <c r="B128" s="714"/>
      <c r="C128" s="714"/>
      <c r="D128" s="714"/>
      <c r="E128" s="714"/>
      <c r="F128" s="714"/>
      <c r="G128" s="714"/>
      <c r="H128" s="714"/>
      <c r="I128" s="715"/>
    </row>
    <row r="130" spans="1:10" x14ac:dyDescent="0.45">
      <c r="A130"/>
      <c r="B130"/>
      <c r="C130"/>
      <c r="D130"/>
      <c r="E130"/>
      <c r="F130"/>
      <c r="G130"/>
      <c r="H130"/>
      <c r="I130"/>
      <c r="J130"/>
    </row>
    <row r="131" spans="1:10" x14ac:dyDescent="0.45">
      <c r="A131" s="40"/>
      <c r="B131" s="40"/>
      <c r="C131" s="40"/>
      <c r="D131" s="40"/>
      <c r="E131" s="40"/>
      <c r="F131" s="509" t="s">
        <v>282</v>
      </c>
      <c r="G131" s="509"/>
      <c r="H131" s="509"/>
      <c r="I131" s="509"/>
      <c r="J131" s="510"/>
    </row>
    <row r="132" spans="1:10" x14ac:dyDescent="0.45">
      <c r="A132"/>
      <c r="B132"/>
      <c r="C132"/>
      <c r="D132"/>
      <c r="E132"/>
      <c r="F132" s="511"/>
      <c r="G132" s="511"/>
      <c r="H132" s="511"/>
      <c r="I132" s="511"/>
      <c r="J132" s="512"/>
    </row>
    <row r="133" spans="1:10" x14ac:dyDescent="0.45">
      <c r="A133"/>
      <c r="B133"/>
      <c r="C133"/>
      <c r="D133"/>
      <c r="E133"/>
      <c r="F133" s="511"/>
      <c r="G133" s="511"/>
      <c r="H133" s="511"/>
      <c r="I133" s="511"/>
      <c r="J133" s="512"/>
    </row>
    <row r="134" spans="1:10" x14ac:dyDescent="0.45">
      <c r="A134"/>
      <c r="B134"/>
      <c r="C134"/>
      <c r="D134"/>
      <c r="E134"/>
      <c r="F134"/>
      <c r="G134"/>
      <c r="H134"/>
      <c r="I134"/>
      <c r="J134" s="197"/>
    </row>
    <row r="135" spans="1:10" x14ac:dyDescent="0.45">
      <c r="A135"/>
      <c r="B135"/>
      <c r="C135"/>
      <c r="D135"/>
      <c r="E135"/>
      <c r="F135" s="511" t="s">
        <v>283</v>
      </c>
      <c r="G135" s="511"/>
      <c r="H135" s="511"/>
      <c r="I135" s="511"/>
      <c r="J135" s="512"/>
    </row>
    <row r="136" spans="1:10" x14ac:dyDescent="0.45">
      <c r="A136"/>
      <c r="B136"/>
      <c r="C136"/>
      <c r="D136"/>
      <c r="E136"/>
      <c r="F136" s="511"/>
      <c r="G136" s="511"/>
      <c r="H136" s="511"/>
      <c r="I136" s="511"/>
      <c r="J136" s="512"/>
    </row>
    <row r="137" spans="1:10" x14ac:dyDescent="0.45">
      <c r="A137"/>
      <c r="B137"/>
      <c r="C137"/>
      <c r="D137"/>
      <c r="E137"/>
      <c r="F137" s="511"/>
      <c r="G137" s="511"/>
      <c r="H137" s="511"/>
      <c r="I137" s="511"/>
      <c r="J137" s="512"/>
    </row>
    <row r="138" spans="1:10" x14ac:dyDescent="0.45">
      <c r="A138"/>
      <c r="B138"/>
      <c r="C138"/>
      <c r="D138"/>
      <c r="E138"/>
      <c r="F138"/>
      <c r="G138"/>
      <c r="H138"/>
      <c r="I138"/>
      <c r="J138" s="197"/>
    </row>
    <row r="139" spans="1:10" x14ac:dyDescent="0.45">
      <c r="A139"/>
      <c r="B139"/>
      <c r="C139"/>
      <c r="D139"/>
      <c r="E139"/>
      <c r="F139" s="511" t="s">
        <v>284</v>
      </c>
      <c r="G139" s="511"/>
      <c r="H139" s="511"/>
      <c r="I139" s="511"/>
      <c r="J139" s="512"/>
    </row>
    <row r="140" spans="1:10" x14ac:dyDescent="0.45">
      <c r="A140"/>
      <c r="B140"/>
      <c r="C140"/>
      <c r="D140"/>
      <c r="E140"/>
      <c r="F140" s="511"/>
      <c r="G140" s="511"/>
      <c r="H140" s="511"/>
      <c r="I140" s="511"/>
      <c r="J140" s="512"/>
    </row>
    <row r="141" spans="1:10" x14ac:dyDescent="0.45">
      <c r="A141"/>
      <c r="B141"/>
      <c r="C141"/>
      <c r="D141"/>
      <c r="E141"/>
      <c r="F141" s="511"/>
      <c r="G141" s="511"/>
      <c r="H141" s="511"/>
      <c r="I141" s="511"/>
      <c r="J141" s="512"/>
    </row>
    <row r="142" spans="1:10" ht="15.75" x14ac:dyDescent="0.5">
      <c r="A142"/>
      <c r="B142"/>
      <c r="C142"/>
      <c r="D142"/>
      <c r="E142"/>
      <c r="F142" s="513" t="s">
        <v>205</v>
      </c>
      <c r="G142" s="513"/>
      <c r="H142" s="513"/>
      <c r="I142" s="513"/>
      <c r="J142" s="514"/>
    </row>
    <row r="143" spans="1:10" x14ac:dyDescent="0.45">
      <c r="A143"/>
      <c r="B143"/>
      <c r="C143"/>
      <c r="D143"/>
      <c r="E143"/>
      <c r="F143" s="496" t="s">
        <v>200</v>
      </c>
      <c r="G143" s="496"/>
      <c r="H143" s="496"/>
      <c r="I143" s="496"/>
      <c r="J143" s="497"/>
    </row>
    <row r="144" spans="1:10" x14ac:dyDescent="0.45">
      <c r="A144" s="43"/>
      <c r="B144" s="43"/>
      <c r="C144" s="43"/>
      <c r="D144" s="43"/>
      <c r="E144" s="43"/>
      <c r="F144" s="498"/>
      <c r="G144" s="498"/>
      <c r="H144" s="498"/>
      <c r="I144" s="498"/>
      <c r="J144" s="499"/>
    </row>
    <row r="145" spans="1:10" x14ac:dyDescent="0.45">
      <c r="A145"/>
      <c r="B145"/>
      <c r="C145"/>
      <c r="D145"/>
      <c r="E145"/>
      <c r="F145"/>
      <c r="G145"/>
      <c r="H145"/>
      <c r="I145"/>
      <c r="J145"/>
    </row>
    <row r="146" spans="1:10" x14ac:dyDescent="0.45">
      <c r="A146"/>
      <c r="B146"/>
      <c r="C146"/>
      <c r="D146"/>
      <c r="E146"/>
      <c r="F146"/>
      <c r="G146"/>
      <c r="H146"/>
      <c r="I146"/>
      <c r="J146"/>
    </row>
  </sheetData>
  <sheetProtection sheet="1" formatColumns="0" selectLockedCells="1"/>
  <mergeCells count="65">
    <mergeCell ref="A20:J22"/>
    <mergeCell ref="A1:J1"/>
    <mergeCell ref="A2:J2"/>
    <mergeCell ref="A3:J3"/>
    <mergeCell ref="A7:J7"/>
    <mergeCell ref="A8:J8"/>
    <mergeCell ref="A9:J9"/>
    <mergeCell ref="A14:J14"/>
    <mergeCell ref="G15:H15"/>
    <mergeCell ref="G16:H16"/>
    <mergeCell ref="A18:J19"/>
    <mergeCell ref="A4:J5"/>
    <mergeCell ref="A43:F43"/>
    <mergeCell ref="A23:J25"/>
    <mergeCell ref="A26:J28"/>
    <mergeCell ref="A29:J31"/>
    <mergeCell ref="A32:J33"/>
    <mergeCell ref="A35:J35"/>
    <mergeCell ref="A37:H37"/>
    <mergeCell ref="A38:B38"/>
    <mergeCell ref="A39:F39"/>
    <mergeCell ref="A40:F40"/>
    <mergeCell ref="A41:F41"/>
    <mergeCell ref="A42:F42"/>
    <mergeCell ref="A45:F45"/>
    <mergeCell ref="A46:F46"/>
    <mergeCell ref="A47:F47"/>
    <mergeCell ref="A48:F48"/>
    <mergeCell ref="A49:F49"/>
    <mergeCell ref="I65:I66"/>
    <mergeCell ref="D67:E67"/>
    <mergeCell ref="I67:I68"/>
    <mergeCell ref="A119:I119"/>
    <mergeCell ref="J77:J82"/>
    <mergeCell ref="D88:E88"/>
    <mergeCell ref="D89:E89"/>
    <mergeCell ref="A97:H97"/>
    <mergeCell ref="I97:I99"/>
    <mergeCell ref="A98:H99"/>
    <mergeCell ref="A105:I105"/>
    <mergeCell ref="A106:I106"/>
    <mergeCell ref="A113:C113"/>
    <mergeCell ref="A114:D114"/>
    <mergeCell ref="A76:I76"/>
    <mergeCell ref="A120:I127"/>
    <mergeCell ref="A128:I128"/>
    <mergeCell ref="I15:J15"/>
    <mergeCell ref="I16:J16"/>
    <mergeCell ref="A116:D116"/>
    <mergeCell ref="A117:D117"/>
    <mergeCell ref="D68:E68"/>
    <mergeCell ref="I70:I71"/>
    <mergeCell ref="A50:F50"/>
    <mergeCell ref="A51:F51"/>
    <mergeCell ref="A53:H53"/>
    <mergeCell ref="A54:G54"/>
    <mergeCell ref="A55:G55"/>
    <mergeCell ref="A56:G56"/>
    <mergeCell ref="A44:F44"/>
    <mergeCell ref="A57:G57"/>
    <mergeCell ref="F131:J133"/>
    <mergeCell ref="F135:J137"/>
    <mergeCell ref="F139:J141"/>
    <mergeCell ref="F142:J142"/>
    <mergeCell ref="F143:J144"/>
  </mergeCells>
  <conditionalFormatting sqref="A39:F49">
    <cfRule type="expression" dxfId="31" priority="4">
      <formula>$G39=$F$38</formula>
    </cfRule>
  </conditionalFormatting>
  <conditionalFormatting sqref="A50:F51">
    <cfRule type="expression" dxfId="30" priority="1">
      <formula>$A$56=0</formula>
    </cfRule>
  </conditionalFormatting>
  <conditionalFormatting sqref="A56:G56">
    <cfRule type="expression" dxfId="29" priority="3">
      <formula>$A$56=0</formula>
    </cfRule>
  </conditionalFormatting>
  <dataValidations count="11">
    <dataValidation type="decimal" errorStyle="warning" allowBlank="1" showInputMessage="1" showErrorMessage="1" error="Wert erscheint hoch, bzw darf NICHT größer 0 sein!" sqref="H66" xr:uid="{CA0FF3F8-ADE0-4987-92B8-0DF157935957}">
      <formula1>-15</formula1>
      <formula2>0</formula2>
    </dataValidation>
    <dataValidation type="decimal" allowBlank="1" showInputMessage="1" showErrorMessage="1" sqref="C67" xr:uid="{8E8853A4-022B-4CC4-AA91-9FE3C3C7404F}">
      <formula1>0</formula1>
      <formula2>1</formula2>
    </dataValidation>
    <dataValidation type="list" showInputMessage="1" showErrorMessage="1" sqref="G39:G51" xr:uid="{EDB9DF43-61A7-4C02-8828-41482F4096CE}">
      <formula1>$E$38:$F$38</formula1>
    </dataValidation>
    <dataValidation type="date" operator="greaterThan" allowBlank="1" showInputMessage="1" showErrorMessage="1" sqref="A38:B38" xr:uid="{7B7B7E35-759D-4220-968D-EB4DCAEB3140}">
      <formula1>42005</formula1>
    </dataValidation>
    <dataValidation type="decimal" errorStyle="warning" allowBlank="1" showInputMessage="1" showErrorMessage="1" error="Bitte Eingabewert prüfen!" sqref="H39:H51" xr:uid="{EC27F1DA-EA85-464D-881D-B7AF191E71E1}">
      <formula1>0</formula1>
      <formula2>0.2</formula2>
    </dataValidation>
    <dataValidation type="decimal" errorStyle="warning" allowBlank="1" showInputMessage="1" showErrorMessage="1" error="Wert muss negativ sein; über - 15 Tage ist unplausibel." sqref="H70:H71 H73:H74" xr:uid="{BB85E786-E1A6-463D-A8D2-1C6727A6580C}">
      <formula1>-15</formula1>
      <formula2>0</formula2>
    </dataValidation>
    <dataValidation type="decimal" errorStyle="warning" allowBlank="1" showInputMessage="1" showErrorMessage="1" error="Bitte Eingabe prüfen!" sqref="I90" xr:uid="{4545355E-37C1-4410-9675-B706DA0907BC}">
      <formula1>-0.05</formula1>
      <formula2>0.07</formula2>
    </dataValidation>
    <dataValidation type="decimal" errorStyle="warning" allowBlank="1" showInputMessage="1" showErrorMessage="1" error="Wert ist unplausibel!" sqref="C108:C109" xr:uid="{F89AE7A5-F0D2-48AB-AF4F-896F7B051512}">
      <formula1>30</formula1>
      <formula2>50</formula2>
    </dataValidation>
    <dataValidation errorStyle="warning" allowBlank="1" showInputMessage="1" showErrorMessage="1" error="Wert erscheint unplausibel; nur Mehrentgelt wegen Mehrarbeit angeben (K3 Zeile 8)!" sqref="H108" xr:uid="{260CB952-1797-4F26-B46A-95DFECFFE93B}"/>
    <dataValidation type="decimal" errorStyle="warning" allowBlank="1" showInputMessage="1" showErrorMessage="1" error="Wert erscheint inplausibel!" sqref="H109" xr:uid="{5C370260-09F5-4651-AED4-593F645BD050}">
      <formula1>10</formula1>
      <formula2>20</formula2>
    </dataValidation>
    <dataValidation type="whole" allowBlank="1" showInputMessage="1" showErrorMessage="1" error="KZ kann nur 0, 1, 2 oder 3 sein!" sqref="J90" xr:uid="{42D31B98-B825-4E4B-AE99-6A55AEC2BC16}">
      <formula1>0</formula1>
      <formula2>3</formula2>
    </dataValidation>
  </dataValidations>
  <hyperlinks>
    <hyperlink ref="A128" r:id="rId1" xr:uid="{CBFF53B2-B262-4207-8985-29B230B72AC0}"/>
    <hyperlink ref="F143" r:id="rId2" xr:uid="{73D718E3-4EF9-43B1-914B-3328FE61DE46}"/>
  </hyperlinks>
  <pageMargins left="0.7" right="0.7" top="0.78740157499999996" bottom="0.78740157499999996" header="0.3" footer="0.3"/>
  <pageSetup paperSize="9" orientation="portrait" r:id="rId3"/>
  <headerFooter>
    <oddFooter>&amp;LSeite &amp;P/&amp;N&amp;C&amp;"-,Fett"Personalnebenkosten&amp;"-,Standard"
Eisen- u Metallverarb. Gew.</oddFooter>
  </headerFooter>
  <rowBreaks count="2" manualBreakCount="2">
    <brk id="59" max="16383" man="1"/>
    <brk id="105" max="16383" man="1"/>
  </rowBreaks>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3C68D-5574-4B61-83D8-6CD28E179D90}">
  <sheetPr codeName="Tabelle7">
    <tabColor rgb="FF00B0F0"/>
  </sheetPr>
  <dimension ref="A1:Q147"/>
  <sheetViews>
    <sheetView showGridLines="0" showWhiteSpace="0" topLeftCell="A69" zoomScale="120" zoomScaleNormal="120" workbookViewId="0">
      <selection activeCell="G39" sqref="G39"/>
    </sheetView>
  </sheetViews>
  <sheetFormatPr baseColWidth="10" defaultRowHeight="14.25" x14ac:dyDescent="0.45"/>
  <cols>
    <col min="1" max="8" width="9.3984375" style="1" customWidth="1"/>
    <col min="9" max="9" width="8.9296875" style="1" customWidth="1"/>
    <col min="10" max="10" width="2.06640625" style="1" customWidth="1"/>
    <col min="11" max="11" width="1.1328125" style="1" customWidth="1"/>
    <col min="12" max="12" width="10.6640625" style="1"/>
    <col min="13" max="16" width="0" style="1" hidden="1" customWidth="1"/>
    <col min="17" max="17" width="10.86328125" style="1" customWidth="1"/>
    <col min="18" max="16384" width="10.6640625" style="1"/>
  </cols>
  <sheetData>
    <row r="1" spans="1:17" ht="18" x14ac:dyDescent="0.55000000000000004">
      <c r="A1" s="515" t="s">
        <v>147</v>
      </c>
      <c r="B1" s="516"/>
      <c r="C1" s="516"/>
      <c r="D1" s="516"/>
      <c r="E1" s="516"/>
      <c r="F1" s="516"/>
      <c r="G1" s="516"/>
      <c r="H1" s="516"/>
      <c r="I1" s="516"/>
      <c r="J1" s="517"/>
    </row>
    <row r="2" spans="1:17" ht="18" x14ac:dyDescent="0.55000000000000004">
      <c r="A2" s="518" t="s">
        <v>148</v>
      </c>
      <c r="B2" s="519"/>
      <c r="C2" s="519"/>
      <c r="D2" s="519"/>
      <c r="E2" s="519"/>
      <c r="F2" s="519"/>
      <c r="G2" s="519"/>
      <c r="H2" s="519"/>
      <c r="I2" s="519"/>
      <c r="J2" s="520"/>
    </row>
    <row r="3" spans="1:17" ht="18" x14ac:dyDescent="0.45">
      <c r="A3" s="758" t="s">
        <v>149</v>
      </c>
      <c r="B3" s="759"/>
      <c r="C3" s="759"/>
      <c r="D3" s="759"/>
      <c r="E3" s="759"/>
      <c r="F3" s="759"/>
      <c r="G3" s="759"/>
      <c r="H3" s="759"/>
      <c r="I3" s="759"/>
      <c r="J3" s="760"/>
    </row>
    <row r="4" spans="1:17" ht="18" customHeight="1" x14ac:dyDescent="0.45">
      <c r="A4" s="770" t="s">
        <v>248</v>
      </c>
      <c r="B4" s="771"/>
      <c r="C4" s="771"/>
      <c r="D4" s="771"/>
      <c r="E4" s="771"/>
      <c r="F4" s="771"/>
      <c r="G4" s="771"/>
      <c r="H4" s="771"/>
      <c r="I4" s="771"/>
      <c r="J4" s="771"/>
      <c r="K4" s="396"/>
      <c r="L4" s="396"/>
      <c r="M4" s="396"/>
      <c r="N4" s="396"/>
      <c r="O4" s="396"/>
      <c r="P4" s="396"/>
      <c r="Q4" s="396"/>
    </row>
    <row r="5" spans="1:17" ht="18" customHeight="1" x14ac:dyDescent="0.45">
      <c r="A5" s="770"/>
      <c r="B5" s="771"/>
      <c r="C5" s="771"/>
      <c r="D5" s="771"/>
      <c r="E5" s="771"/>
      <c r="F5" s="771"/>
      <c r="G5" s="771"/>
      <c r="H5" s="771"/>
      <c r="I5" s="771"/>
      <c r="J5" s="771"/>
      <c r="K5" s="396"/>
      <c r="L5" s="396"/>
      <c r="M5" s="396"/>
      <c r="N5" s="396"/>
      <c r="O5" s="396"/>
      <c r="P5" s="396"/>
      <c r="Q5" s="396"/>
    </row>
    <row r="6" spans="1:17" ht="18" x14ac:dyDescent="0.55000000000000004">
      <c r="A6" s="356"/>
      <c r="B6" s="357"/>
      <c r="C6" s="357"/>
      <c r="D6" s="357"/>
      <c r="E6" s="357"/>
      <c r="F6" s="357"/>
      <c r="G6" s="357"/>
      <c r="H6" s="357"/>
      <c r="I6" s="357"/>
      <c r="J6" s="358"/>
    </row>
    <row r="7" spans="1:17" ht="18" x14ac:dyDescent="0.55000000000000004">
      <c r="A7" s="518"/>
      <c r="B7" s="519"/>
      <c r="C7" s="519"/>
      <c r="D7" s="519"/>
      <c r="E7" s="519"/>
      <c r="F7" s="519"/>
      <c r="G7" s="519"/>
      <c r="H7" s="519"/>
      <c r="I7" s="519"/>
      <c r="J7" s="520"/>
    </row>
    <row r="8" spans="1:17" ht="18" x14ac:dyDescent="0.55000000000000004">
      <c r="A8" s="518" t="s">
        <v>151</v>
      </c>
      <c r="B8" s="519"/>
      <c r="C8" s="519"/>
      <c r="D8" s="519"/>
      <c r="E8" s="519"/>
      <c r="F8" s="519"/>
      <c r="G8" s="519"/>
      <c r="H8" s="519"/>
      <c r="I8" s="519"/>
      <c r="J8" s="520"/>
    </row>
    <row r="9" spans="1:17" ht="15.75" x14ac:dyDescent="0.5">
      <c r="A9" s="761" t="s">
        <v>204</v>
      </c>
      <c r="B9" s="762"/>
      <c r="C9" s="762"/>
      <c r="D9" s="762"/>
      <c r="E9" s="762"/>
      <c r="F9" s="762"/>
      <c r="G9" s="762"/>
      <c r="H9" s="762"/>
      <c r="I9" s="762"/>
      <c r="J9" s="763"/>
    </row>
    <row r="10" spans="1:17" x14ac:dyDescent="0.45">
      <c r="A10" s="418" t="s">
        <v>250</v>
      </c>
      <c r="B10" s="420"/>
      <c r="C10" s="420" t="str">
        <f ca="1">MID(CELL("Dateiname",$A$1),FIND("]", CELL("Dateiname",$A$1))+1,31)</f>
        <v>Tischler</v>
      </c>
      <c r="D10" s="420"/>
      <c r="E10" s="420"/>
      <c r="F10" s="420"/>
      <c r="G10" s="420"/>
      <c r="H10" s="420"/>
      <c r="I10" s="420"/>
      <c r="J10" s="421"/>
    </row>
    <row r="11" spans="1:17" ht="15.75" x14ac:dyDescent="0.5">
      <c r="A11" s="363"/>
      <c r="B11" s="363"/>
      <c r="C11" s="363"/>
      <c r="D11" s="363"/>
      <c r="E11" s="363"/>
      <c r="F11" s="363"/>
      <c r="G11" s="363"/>
      <c r="H11" s="363"/>
      <c r="I11" s="363"/>
      <c r="J11" s="363"/>
    </row>
    <row r="12" spans="1:17" ht="15.75" x14ac:dyDescent="0.5">
      <c r="A12" s="363"/>
      <c r="B12" s="363"/>
      <c r="C12" s="363"/>
      <c r="D12" s="363"/>
      <c r="F12" s="363"/>
      <c r="G12" s="363"/>
      <c r="H12" s="363"/>
      <c r="I12" s="363"/>
      <c r="J12" s="363"/>
    </row>
    <row r="13" spans="1:17" ht="15.75" x14ac:dyDescent="0.5">
      <c r="A13" s="363"/>
      <c r="B13" s="363"/>
      <c r="C13" s="363"/>
      <c r="D13" s="363"/>
      <c r="E13" s="363"/>
      <c r="F13" s="363"/>
      <c r="G13" s="363"/>
      <c r="H13" s="363"/>
      <c r="I13" s="363"/>
      <c r="J13" s="363"/>
    </row>
    <row r="14" spans="1:17" ht="15.75" x14ac:dyDescent="0.5">
      <c r="A14" s="764" t="s">
        <v>234</v>
      </c>
      <c r="B14" s="765"/>
      <c r="C14" s="765"/>
      <c r="D14" s="765"/>
      <c r="E14" s="765"/>
      <c r="F14" s="765"/>
      <c r="G14" s="765"/>
      <c r="H14" s="765"/>
      <c r="I14" s="765"/>
      <c r="J14" s="766"/>
    </row>
    <row r="15" spans="1:17" ht="15.75" x14ac:dyDescent="0.5">
      <c r="A15" s="387"/>
      <c r="B15" s="394" t="s">
        <v>198</v>
      </c>
      <c r="C15" s="380" t="s">
        <v>106</v>
      </c>
      <c r="D15" s="380" t="s">
        <v>108</v>
      </c>
      <c r="E15" s="380" t="s">
        <v>110</v>
      </c>
      <c r="F15" s="380" t="s">
        <v>112</v>
      </c>
      <c r="G15" s="767" t="s">
        <v>239</v>
      </c>
      <c r="H15" s="767"/>
      <c r="I15" s="716" t="s">
        <v>255</v>
      </c>
      <c r="J15" s="717"/>
    </row>
    <row r="16" spans="1:17" ht="15.75" x14ac:dyDescent="0.5">
      <c r="A16" s="388"/>
      <c r="B16" s="395">
        <f>H52</f>
        <v>0.29569999999999996</v>
      </c>
      <c r="C16" s="389">
        <f>E115</f>
        <v>0.65890724128827893</v>
      </c>
      <c r="D16" s="389">
        <f t="shared" ref="D16:F16" si="0">F115</f>
        <v>0</v>
      </c>
      <c r="E16" s="389">
        <f t="shared" si="0"/>
        <v>0</v>
      </c>
      <c r="F16" s="389">
        <f t="shared" si="0"/>
        <v>0</v>
      </c>
      <c r="G16" s="768">
        <f>C16+D16+E16+F16</f>
        <v>0.65890724128827893</v>
      </c>
      <c r="H16" s="769"/>
      <c r="I16" s="608">
        <f>I119</f>
        <v>0.65890724128827893</v>
      </c>
      <c r="J16" s="609"/>
    </row>
    <row r="17" spans="1:10" ht="15.75" x14ac:dyDescent="0.5">
      <c r="A17" s="369"/>
      <c r="B17" s="372"/>
      <c r="C17" s="369"/>
      <c r="D17" s="369"/>
      <c r="E17" s="369"/>
      <c r="F17" s="369"/>
      <c r="G17" s="369"/>
      <c r="H17" s="369"/>
      <c r="I17" s="369"/>
      <c r="J17" s="369"/>
    </row>
    <row r="18" spans="1:10" ht="15.75" customHeight="1" x14ac:dyDescent="0.45">
      <c r="A18" s="743" t="s">
        <v>235</v>
      </c>
      <c r="B18" s="744"/>
      <c r="C18" s="744"/>
      <c r="D18" s="744"/>
      <c r="E18" s="744"/>
      <c r="F18" s="744"/>
      <c r="G18" s="744"/>
      <c r="H18" s="744"/>
      <c r="I18" s="744"/>
      <c r="J18" s="745"/>
    </row>
    <row r="19" spans="1:10" ht="15.75" customHeight="1" x14ac:dyDescent="0.45">
      <c r="A19" s="737"/>
      <c r="B19" s="738"/>
      <c r="C19" s="738"/>
      <c r="D19" s="738"/>
      <c r="E19" s="738"/>
      <c r="F19" s="738"/>
      <c r="G19" s="738"/>
      <c r="H19" s="738"/>
      <c r="I19" s="738"/>
      <c r="J19" s="739"/>
    </row>
    <row r="20" spans="1:10" ht="14.25" customHeight="1" x14ac:dyDescent="0.45">
      <c r="A20" s="737" t="s">
        <v>236</v>
      </c>
      <c r="B20" s="738"/>
      <c r="C20" s="738"/>
      <c r="D20" s="738"/>
      <c r="E20" s="738"/>
      <c r="F20" s="738"/>
      <c r="G20" s="738"/>
      <c r="H20" s="738"/>
      <c r="I20" s="738"/>
      <c r="J20" s="739"/>
    </row>
    <row r="21" spans="1:10" ht="14.25" customHeight="1" x14ac:dyDescent="0.45">
      <c r="A21" s="737"/>
      <c r="B21" s="738"/>
      <c r="C21" s="738"/>
      <c r="D21" s="738"/>
      <c r="E21" s="738"/>
      <c r="F21" s="738"/>
      <c r="G21" s="738"/>
      <c r="H21" s="738"/>
      <c r="I21" s="738"/>
      <c r="J21" s="739"/>
    </row>
    <row r="22" spans="1:10" ht="15.75" customHeight="1" x14ac:dyDescent="0.45">
      <c r="A22" s="737"/>
      <c r="B22" s="738"/>
      <c r="C22" s="738"/>
      <c r="D22" s="738"/>
      <c r="E22" s="738"/>
      <c r="F22" s="738"/>
      <c r="G22" s="738"/>
      <c r="H22" s="738"/>
      <c r="I22" s="738"/>
      <c r="J22" s="739"/>
    </row>
    <row r="23" spans="1:10" x14ac:dyDescent="0.45">
      <c r="A23" s="737" t="s">
        <v>237</v>
      </c>
      <c r="B23" s="738"/>
      <c r="C23" s="738"/>
      <c r="D23" s="738"/>
      <c r="E23" s="738"/>
      <c r="F23" s="738"/>
      <c r="G23" s="738"/>
      <c r="H23" s="738"/>
      <c r="I23" s="738"/>
      <c r="J23" s="739"/>
    </row>
    <row r="24" spans="1:10" x14ac:dyDescent="0.45">
      <c r="A24" s="737"/>
      <c r="B24" s="738"/>
      <c r="C24" s="738"/>
      <c r="D24" s="738"/>
      <c r="E24" s="738"/>
      <c r="F24" s="738"/>
      <c r="G24" s="738"/>
      <c r="H24" s="738"/>
      <c r="I24" s="738"/>
      <c r="J24" s="739"/>
    </row>
    <row r="25" spans="1:10" x14ac:dyDescent="0.45">
      <c r="A25" s="737"/>
      <c r="B25" s="738"/>
      <c r="C25" s="738"/>
      <c r="D25" s="738"/>
      <c r="E25" s="738"/>
      <c r="F25" s="738"/>
      <c r="G25" s="738"/>
      <c r="H25" s="738"/>
      <c r="I25" s="738"/>
      <c r="J25" s="739"/>
    </row>
    <row r="26" spans="1:10" x14ac:dyDescent="0.45">
      <c r="A26" s="737" t="s">
        <v>238</v>
      </c>
      <c r="B26" s="738"/>
      <c r="C26" s="738"/>
      <c r="D26" s="738"/>
      <c r="E26" s="738"/>
      <c r="F26" s="738"/>
      <c r="G26" s="738"/>
      <c r="H26" s="738"/>
      <c r="I26" s="738"/>
      <c r="J26" s="739"/>
    </row>
    <row r="27" spans="1:10" x14ac:dyDescent="0.45">
      <c r="A27" s="737"/>
      <c r="B27" s="738"/>
      <c r="C27" s="738"/>
      <c r="D27" s="738"/>
      <c r="E27" s="738"/>
      <c r="F27" s="738"/>
      <c r="G27" s="738"/>
      <c r="H27" s="738"/>
      <c r="I27" s="738"/>
      <c r="J27" s="739"/>
    </row>
    <row r="28" spans="1:10" x14ac:dyDescent="0.45">
      <c r="A28" s="740"/>
      <c r="B28" s="741"/>
      <c r="C28" s="741"/>
      <c r="D28" s="741"/>
      <c r="E28" s="741"/>
      <c r="F28" s="741"/>
      <c r="G28" s="741"/>
      <c r="H28" s="741"/>
      <c r="I28" s="741"/>
      <c r="J28" s="742"/>
    </row>
    <row r="29" spans="1:10" x14ac:dyDescent="0.45">
      <c r="A29" s="743" t="s">
        <v>240</v>
      </c>
      <c r="B29" s="744"/>
      <c r="C29" s="744"/>
      <c r="D29" s="744"/>
      <c r="E29" s="744"/>
      <c r="F29" s="744"/>
      <c r="G29" s="744"/>
      <c r="H29" s="744"/>
      <c r="I29" s="744"/>
      <c r="J29" s="745"/>
    </row>
    <row r="30" spans="1:10" x14ac:dyDescent="0.45">
      <c r="A30" s="737"/>
      <c r="B30" s="738"/>
      <c r="C30" s="738"/>
      <c r="D30" s="738"/>
      <c r="E30" s="738"/>
      <c r="F30" s="738"/>
      <c r="G30" s="738"/>
      <c r="H30" s="738"/>
      <c r="I30" s="738"/>
      <c r="J30" s="739"/>
    </row>
    <row r="31" spans="1:10" ht="15.75" customHeight="1" x14ac:dyDescent="0.45">
      <c r="A31" s="740"/>
      <c r="B31" s="741"/>
      <c r="C31" s="741"/>
      <c r="D31" s="741"/>
      <c r="E31" s="741"/>
      <c r="F31" s="741"/>
      <c r="G31" s="741"/>
      <c r="H31" s="741"/>
      <c r="I31" s="741"/>
      <c r="J31" s="742"/>
    </row>
    <row r="32" spans="1:10" ht="15.75" customHeight="1" x14ac:dyDescent="0.45">
      <c r="A32" s="746" t="s">
        <v>242</v>
      </c>
      <c r="B32" s="747"/>
      <c r="C32" s="747"/>
      <c r="D32" s="747"/>
      <c r="E32" s="747"/>
      <c r="F32" s="747"/>
      <c r="G32" s="747"/>
      <c r="H32" s="747"/>
      <c r="I32" s="747"/>
      <c r="J32" s="748"/>
    </row>
    <row r="33" spans="1:10" ht="15.75" customHeight="1" x14ac:dyDescent="0.45">
      <c r="A33" s="749"/>
      <c r="B33" s="750"/>
      <c r="C33" s="750"/>
      <c r="D33" s="750"/>
      <c r="E33" s="750"/>
      <c r="F33" s="750"/>
      <c r="G33" s="750"/>
      <c r="H33" s="750"/>
      <c r="I33" s="750"/>
      <c r="J33" s="751"/>
    </row>
    <row r="34" spans="1:10" ht="15.75" x14ac:dyDescent="0.5">
      <c r="A34" s="380"/>
      <c r="B34" s="380"/>
      <c r="C34" s="380"/>
      <c r="D34" s="380"/>
      <c r="E34" s="380"/>
      <c r="F34" s="380"/>
      <c r="G34" s="380"/>
      <c r="H34" s="380"/>
      <c r="I34" s="380"/>
      <c r="J34" s="380"/>
    </row>
    <row r="35" spans="1:10" ht="15.75" x14ac:dyDescent="0.45">
      <c r="A35" s="752" t="s">
        <v>241</v>
      </c>
      <c r="B35" s="752"/>
      <c r="C35" s="752"/>
      <c r="D35" s="752"/>
      <c r="E35" s="752"/>
      <c r="F35" s="752"/>
      <c r="G35" s="752"/>
      <c r="H35" s="752"/>
      <c r="I35" s="752"/>
      <c r="J35" s="752"/>
    </row>
    <row r="36" spans="1:10" x14ac:dyDescent="0.45">
      <c r="B36" s="2"/>
    </row>
    <row r="37" spans="1:10" x14ac:dyDescent="0.45">
      <c r="A37" s="687" t="s">
        <v>40</v>
      </c>
      <c r="B37" s="688"/>
      <c r="C37" s="688"/>
      <c r="D37" s="688"/>
      <c r="E37" s="688"/>
      <c r="F37" s="688"/>
      <c r="G37" s="689"/>
      <c r="H37" s="690"/>
    </row>
    <row r="38" spans="1:10" x14ac:dyDescent="0.45">
      <c r="A38" s="753">
        <f>'DPNK-Stamm'!B2</f>
        <v>46006</v>
      </c>
      <c r="B38" s="754"/>
      <c r="C38" s="196"/>
      <c r="D38" s="40"/>
      <c r="E38" s="261" t="s">
        <v>81</v>
      </c>
      <c r="F38" s="262" t="s">
        <v>83</v>
      </c>
      <c r="G38" s="43"/>
      <c r="H38" s="227" t="s">
        <v>19</v>
      </c>
    </row>
    <row r="39" spans="1:10" x14ac:dyDescent="0.45">
      <c r="A39" s="755" t="str">
        <f>'DPNK-Stamm'!A4</f>
        <v>Arbeitslosenversicherung</v>
      </c>
      <c r="B39" s="756"/>
      <c r="C39" s="756"/>
      <c r="D39" s="756"/>
      <c r="E39" s="756"/>
      <c r="F39" s="757"/>
      <c r="G39" s="275" t="s">
        <v>81</v>
      </c>
      <c r="H39" s="224">
        <f>IF(G39=$E$38,'DPNK-Stamm'!H4,"")</f>
        <v>2.9499999999999998E-2</v>
      </c>
    </row>
    <row r="40" spans="1:10" x14ac:dyDescent="0.45">
      <c r="A40" s="628" t="str">
        <f>'DPNK-Stamm'!A5</f>
        <v>Zuschlag Insolvenzentgeltsicherung</v>
      </c>
      <c r="B40" s="629"/>
      <c r="C40" s="629"/>
      <c r="D40" s="629"/>
      <c r="E40" s="629"/>
      <c r="F40" s="630"/>
      <c r="G40" s="276" t="s">
        <v>81</v>
      </c>
      <c r="H40" s="225">
        <f>IF(G40=$E$38,'DPNK-Stamm'!H5,"")</f>
        <v>1E-3</v>
      </c>
    </row>
    <row r="41" spans="1:10" x14ac:dyDescent="0.45">
      <c r="A41" s="628" t="str">
        <f>'DPNK-Stamm'!A6</f>
        <v>Pensionsversicherung ASVG</v>
      </c>
      <c r="B41" s="629"/>
      <c r="C41" s="629"/>
      <c r="D41" s="629"/>
      <c r="E41" s="629"/>
      <c r="F41" s="630"/>
      <c r="G41" s="276" t="s">
        <v>81</v>
      </c>
      <c r="H41" s="225">
        <f>IF(G41=$E$38,'DPNK-Stamm'!H6,"")</f>
        <v>0.1255</v>
      </c>
    </row>
    <row r="42" spans="1:10" x14ac:dyDescent="0.45">
      <c r="A42" s="628" t="str">
        <f>'DPNK-Stamm'!A7</f>
        <v>Krankenversicherung ASVG</v>
      </c>
      <c r="B42" s="629"/>
      <c r="C42" s="629"/>
      <c r="D42" s="629"/>
      <c r="E42" s="629"/>
      <c r="F42" s="630"/>
      <c r="G42" s="276" t="s">
        <v>81</v>
      </c>
      <c r="H42" s="225">
        <f>IF(G42=$E$38,'DPNK-Stamm'!H7,"")</f>
        <v>3.78E-2</v>
      </c>
    </row>
    <row r="43" spans="1:10" x14ac:dyDescent="0.45">
      <c r="A43" s="628" t="str">
        <f>'DPNK-Stamm'!A8</f>
        <v>Unfallversicherung</v>
      </c>
      <c r="B43" s="629"/>
      <c r="C43" s="629"/>
      <c r="D43" s="629"/>
      <c r="E43" s="629"/>
      <c r="F43" s="630"/>
      <c r="G43" s="276" t="s">
        <v>81</v>
      </c>
      <c r="H43" s="225">
        <f>IF(G43=$E$38,'DPNK-Stamm'!H8,"")</f>
        <v>1.0999999999999999E-2</v>
      </c>
    </row>
    <row r="44" spans="1:10" x14ac:dyDescent="0.45">
      <c r="A44" s="628" t="str">
        <f>'DPNK-Stamm'!A9</f>
        <v>Familienlastenausgleichsfonds (FLAF)</v>
      </c>
      <c r="B44" s="629"/>
      <c r="C44" s="629"/>
      <c r="D44" s="629"/>
      <c r="E44" s="629"/>
      <c r="F44" s="630"/>
      <c r="G44" s="276" t="s">
        <v>81</v>
      </c>
      <c r="H44" s="225">
        <f>IF(G44=$E$38,'DPNK-Stamm'!H9,"")</f>
        <v>3.6999999999999998E-2</v>
      </c>
    </row>
    <row r="45" spans="1:10" x14ac:dyDescent="0.45">
      <c r="A45" s="628" t="str">
        <f>'DPNK-Stamm'!A10</f>
        <v>DZ zum FLAF (im Mittel; bitte zutreffenden Bundesländerwert eintragen)</v>
      </c>
      <c r="B45" s="629"/>
      <c r="C45" s="629"/>
      <c r="D45" s="629"/>
      <c r="E45" s="629"/>
      <c r="F45" s="630"/>
      <c r="G45" s="276" t="s">
        <v>81</v>
      </c>
      <c r="H45" s="225">
        <f>IF(G45=$E$38,'DPNK-Stamm'!H10,"")</f>
        <v>3.5999999999999999E-3</v>
      </c>
    </row>
    <row r="46" spans="1:10" x14ac:dyDescent="0.45">
      <c r="A46" s="628" t="str">
        <f>'DPNK-Stamm'!A11</f>
        <v>Wohnbauförderungsbeitrag alle BL o. Wien</v>
      </c>
      <c r="B46" s="629"/>
      <c r="C46" s="629"/>
      <c r="D46" s="629"/>
      <c r="E46" s="629"/>
      <c r="F46" s="630"/>
      <c r="G46" s="276" t="s">
        <v>81</v>
      </c>
      <c r="H46" s="225">
        <f>IF(G46=$E$38,'DPNK-Stamm'!H11,"")</f>
        <v>5.0000000000000001E-3</v>
      </c>
    </row>
    <row r="47" spans="1:10" x14ac:dyDescent="0.45">
      <c r="A47" s="628" t="str">
        <f>'DPNK-Stamm'!A12</f>
        <v>Schlechtwetterentschädigungsbeitrag</v>
      </c>
      <c r="B47" s="629"/>
      <c r="C47" s="629"/>
      <c r="D47" s="629"/>
      <c r="E47" s="629"/>
      <c r="F47" s="630"/>
      <c r="G47" s="276" t="s">
        <v>83</v>
      </c>
      <c r="H47" s="225" t="str">
        <f>IF(G47=$E$38,'DPNK-Stamm'!H12,"")</f>
        <v/>
      </c>
    </row>
    <row r="48" spans="1:10" x14ac:dyDescent="0.45">
      <c r="A48" s="628" t="str">
        <f>'DPNK-Stamm'!A13</f>
        <v>Kommunalsteuer</v>
      </c>
      <c r="B48" s="629"/>
      <c r="C48" s="629"/>
      <c r="D48" s="629"/>
      <c r="E48" s="629"/>
      <c r="F48" s="630"/>
      <c r="G48" s="276" t="s">
        <v>81</v>
      </c>
      <c r="H48" s="225">
        <f>IF(G48=$E$38,'DPNK-Stamm'!H13,"")</f>
        <v>0.03</v>
      </c>
    </row>
    <row r="49" spans="1:10" x14ac:dyDescent="0.45">
      <c r="A49" s="628" t="str">
        <f>'DPNK-Stamm'!A14</f>
        <v>Abfertigung-Neu (Betriebl. Mitarbeitervorsorge)</v>
      </c>
      <c r="B49" s="629"/>
      <c r="C49" s="629"/>
      <c r="D49" s="629"/>
      <c r="E49" s="629"/>
      <c r="F49" s="630"/>
      <c r="G49" s="276" t="s">
        <v>81</v>
      </c>
      <c r="H49" s="225">
        <f>IF(G49=$E$38,'DPNK-Stamm'!H14,"")</f>
        <v>1.5299999999999999E-2</v>
      </c>
    </row>
    <row r="50" spans="1:10" x14ac:dyDescent="0.45">
      <c r="A50" s="489" t="str">
        <f>'DPNK-Stamm'!A15</f>
        <v>frei</v>
      </c>
      <c r="B50" s="490"/>
      <c r="C50" s="490"/>
      <c r="D50" s="490"/>
      <c r="E50" s="490"/>
      <c r="F50" s="713"/>
      <c r="G50" s="276"/>
      <c r="H50" s="225" t="str">
        <f>IF(G50=$E$38,'DPNK-Stamm'!H15,"")</f>
        <v/>
      </c>
    </row>
    <row r="51" spans="1:10" x14ac:dyDescent="0.45">
      <c r="A51" s="651" t="str">
        <f>'DPNK-Stamm'!A16</f>
        <v>frei</v>
      </c>
      <c r="B51" s="652"/>
      <c r="C51" s="652"/>
      <c r="D51" s="652"/>
      <c r="E51" s="652"/>
      <c r="F51" s="720"/>
      <c r="G51" s="277"/>
      <c r="H51" s="226" t="str">
        <f>IF(G51=$E$38,'DPNK-Stamm'!H16,"")</f>
        <v/>
      </c>
    </row>
    <row r="52" spans="1:10" x14ac:dyDescent="0.45">
      <c r="A52" s="65" t="s">
        <v>41</v>
      </c>
      <c r="B52" s="66"/>
      <c r="C52" s="66"/>
      <c r="D52" s="66"/>
      <c r="E52" s="66"/>
      <c r="F52" s="66"/>
      <c r="G52" s="101"/>
      <c r="H52" s="234">
        <f>SUM(H39:H51)</f>
        <v>0.29569999999999996</v>
      </c>
    </row>
    <row r="53" spans="1:10" x14ac:dyDescent="0.45">
      <c r="A53" s="645"/>
      <c r="B53" s="645"/>
      <c r="C53" s="645"/>
      <c r="D53" s="645"/>
      <c r="E53" s="645"/>
      <c r="F53" s="645"/>
      <c r="G53" s="645"/>
      <c r="H53" s="645"/>
    </row>
    <row r="54" spans="1:10" x14ac:dyDescent="0.45">
      <c r="A54" s="631" t="str">
        <f>'DPNK-Stamm'!A20</f>
        <v>DPNK auf laufendes Entgelt</v>
      </c>
      <c r="B54" s="632"/>
      <c r="C54" s="632"/>
      <c r="D54" s="632"/>
      <c r="E54" s="632"/>
      <c r="F54" s="632"/>
      <c r="G54" s="632"/>
      <c r="H54" s="69">
        <f>H52</f>
        <v>0.29569999999999996</v>
      </c>
    </row>
    <row r="55" spans="1:10" x14ac:dyDescent="0.45">
      <c r="A55" s="711" t="str">
        <f>'DPNK-Stamm'!A21</f>
        <v>abzüglich Wohnbauförderungsbeitrag</v>
      </c>
      <c r="B55" s="640"/>
      <c r="C55" s="640"/>
      <c r="D55" s="640"/>
      <c r="E55" s="640"/>
      <c r="F55" s="640"/>
      <c r="G55" s="640"/>
      <c r="H55" s="229">
        <f>'DPNK-Stamm'!H21</f>
        <v>-5.0000000000000001E-3</v>
      </c>
    </row>
    <row r="56" spans="1:10" x14ac:dyDescent="0.45">
      <c r="A56" s="651">
        <f>'DPNK-Stamm'!A22</f>
        <v>0</v>
      </c>
      <c r="B56" s="652"/>
      <c r="C56" s="652"/>
      <c r="D56" s="652"/>
      <c r="E56" s="652"/>
      <c r="F56" s="652"/>
      <c r="G56" s="652"/>
      <c r="H56" s="68">
        <f>'DPNK-Stamm'!H22</f>
        <v>0</v>
      </c>
    </row>
    <row r="57" spans="1:10" x14ac:dyDescent="0.45">
      <c r="A57" s="646" t="str">
        <f>'DPNK-Stamm'!A23</f>
        <v>Direkte Personalnebenkosten auf Sonderzahlungen</v>
      </c>
      <c r="B57" s="647"/>
      <c r="C57" s="647"/>
      <c r="D57" s="647"/>
      <c r="E57" s="647"/>
      <c r="F57" s="647"/>
      <c r="G57" s="647"/>
      <c r="H57" s="67">
        <f>SUM(H54:H56)</f>
        <v>0.29069999999999996</v>
      </c>
    </row>
    <row r="58" spans="1:10" x14ac:dyDescent="0.45">
      <c r="A58" s="435"/>
      <c r="B58" s="435"/>
      <c r="C58" s="435"/>
      <c r="D58" s="435"/>
      <c r="E58" s="435"/>
      <c r="F58" s="435"/>
      <c r="G58" s="435"/>
      <c r="H58" s="442"/>
    </row>
    <row r="60" spans="1:10" x14ac:dyDescent="0.45">
      <c r="A60" s="177" t="s">
        <v>0</v>
      </c>
      <c r="B60" s="178"/>
      <c r="C60" s="178"/>
      <c r="D60" s="178"/>
      <c r="E60" s="178"/>
      <c r="F60" s="178"/>
      <c r="G60" s="178"/>
      <c r="H60" s="178"/>
      <c r="I60" s="179"/>
      <c r="J60" s="190"/>
    </row>
    <row r="61" spans="1:10" x14ac:dyDescent="0.45">
      <c r="A61" s="3" t="s">
        <v>1</v>
      </c>
      <c r="B61" s="180"/>
      <c r="C61" s="180"/>
      <c r="D61" s="180"/>
      <c r="E61" s="4"/>
      <c r="F61" s="4"/>
      <c r="G61" s="4"/>
      <c r="H61" s="5" t="s">
        <v>2</v>
      </c>
      <c r="I61" s="6" t="s">
        <v>3</v>
      </c>
      <c r="J61" s="186"/>
    </row>
    <row r="62" spans="1:10" x14ac:dyDescent="0.45">
      <c r="A62" s="7" t="s">
        <v>119</v>
      </c>
      <c r="B62" s="181"/>
      <c r="C62" s="181"/>
      <c r="D62" s="181"/>
      <c r="E62" s="8"/>
      <c r="F62" s="8"/>
      <c r="G62" s="8"/>
      <c r="H62" s="9">
        <v>365.25</v>
      </c>
      <c r="I62" s="10"/>
      <c r="J62" s="8"/>
    </row>
    <row r="63" spans="1:10" x14ac:dyDescent="0.45">
      <c r="A63" s="11" t="s">
        <v>5</v>
      </c>
      <c r="B63" s="12"/>
      <c r="C63" s="12"/>
      <c r="D63" s="12"/>
      <c r="E63" s="12"/>
      <c r="F63" s="12"/>
      <c r="G63" s="12"/>
      <c r="H63" s="13">
        <f>-H62/7*2</f>
        <v>-104.35714285714286</v>
      </c>
      <c r="I63" s="14"/>
      <c r="J63" s="8"/>
    </row>
    <row r="64" spans="1:10" x14ac:dyDescent="0.45">
      <c r="A64" s="15" t="s">
        <v>7</v>
      </c>
      <c r="B64" s="16"/>
      <c r="C64" s="16"/>
      <c r="D64" s="16"/>
      <c r="E64" s="16"/>
      <c r="F64" s="16"/>
      <c r="G64" s="16"/>
      <c r="H64" s="17">
        <f>SUM(H62:H63)</f>
        <v>260.89285714285711</v>
      </c>
      <c r="I64" s="14"/>
      <c r="J64" s="8"/>
    </row>
    <row r="65" spans="1:14" x14ac:dyDescent="0.45">
      <c r="A65" s="7" t="s">
        <v>120</v>
      </c>
      <c r="B65" s="181"/>
      <c r="C65" s="181"/>
      <c r="D65" s="181"/>
      <c r="E65" s="8"/>
      <c r="F65" s="8"/>
      <c r="G65" s="8"/>
      <c r="H65" s="18">
        <v>-10.5</v>
      </c>
      <c r="I65" s="721">
        <f>-H65-H66</f>
        <v>11.214285714285714</v>
      </c>
      <c r="J65" s="191"/>
    </row>
    <row r="66" spans="1:14" x14ac:dyDescent="0.45">
      <c r="A66" s="7" t="s">
        <v>295</v>
      </c>
      <c r="B66" s="181"/>
      <c r="C66" s="181"/>
      <c r="D66" s="181"/>
      <c r="E66" s="8"/>
      <c r="G66" s="411">
        <v>0.5</v>
      </c>
      <c r="H66" s="273">
        <f>-2*0.714285714285714*G66</f>
        <v>-0.71428571428571397</v>
      </c>
      <c r="I66" s="721"/>
      <c r="J66" s="191"/>
    </row>
    <row r="67" spans="1:14" x14ac:dyDescent="0.45">
      <c r="A67" s="7" t="s">
        <v>11</v>
      </c>
      <c r="B67" s="181"/>
      <c r="C67" s="271">
        <v>0.85</v>
      </c>
      <c r="D67" s="722">
        <v>5</v>
      </c>
      <c r="E67" s="722"/>
      <c r="F67" s="19">
        <v>5</v>
      </c>
      <c r="H67" s="18">
        <f>-5*D67*C67</f>
        <v>-21.25</v>
      </c>
      <c r="I67" s="719">
        <f>-H67-H68</f>
        <v>25.75</v>
      </c>
      <c r="J67" s="192"/>
    </row>
    <row r="68" spans="1:14" x14ac:dyDescent="0.45">
      <c r="A68" s="20" t="s">
        <v>13</v>
      </c>
      <c r="B68" s="182"/>
      <c r="C68" s="21">
        <f>1-C67</f>
        <v>0.15000000000000002</v>
      </c>
      <c r="D68" s="718">
        <v>6</v>
      </c>
      <c r="E68" s="718"/>
      <c r="F68" s="22">
        <v>5</v>
      </c>
      <c r="G68" s="198"/>
      <c r="H68" s="23">
        <f>-5*D68*C68</f>
        <v>-4.5000000000000009</v>
      </c>
      <c r="I68" s="719"/>
      <c r="J68" s="192"/>
      <c r="M68" s="264"/>
    </row>
    <row r="69" spans="1:14" x14ac:dyDescent="0.45">
      <c r="A69" s="194" t="s">
        <v>14</v>
      </c>
      <c r="B69" s="444"/>
      <c r="C69" s="8"/>
      <c r="D69" s="8"/>
      <c r="E69" s="8"/>
      <c r="F69" s="8"/>
      <c r="G69" s="8"/>
      <c r="H69" s="24">
        <f>SUM(H64:H68)</f>
        <v>223.92857142857139</v>
      </c>
      <c r="I69" s="14"/>
      <c r="J69" s="8"/>
      <c r="M69" s="264"/>
    </row>
    <row r="70" spans="1:14" x14ac:dyDescent="0.45">
      <c r="A70" s="187" t="s">
        <v>276</v>
      </c>
      <c r="B70" s="8"/>
      <c r="C70" s="8"/>
      <c r="D70" s="8"/>
      <c r="E70" s="8"/>
      <c r="F70" s="8"/>
      <c r="G70" s="8"/>
      <c r="H70" s="96">
        <v>-11</v>
      </c>
      <c r="I70" s="719">
        <f>-H70-H71</f>
        <v>13.5</v>
      </c>
      <c r="J70" s="192"/>
      <c r="M70" s="264"/>
    </row>
    <row r="71" spans="1:14" x14ac:dyDescent="0.45">
      <c r="A71" s="11" t="s">
        <v>277</v>
      </c>
      <c r="B71" s="12"/>
      <c r="C71" s="12"/>
      <c r="D71" s="12"/>
      <c r="E71" s="12"/>
      <c r="F71" s="12"/>
      <c r="G71" s="12"/>
      <c r="H71" s="96">
        <v>-2.5</v>
      </c>
      <c r="I71" s="719"/>
      <c r="J71" s="192"/>
      <c r="M71" s="264"/>
      <c r="N71" s="264"/>
    </row>
    <row r="72" spans="1:14" x14ac:dyDescent="0.45">
      <c r="A72" s="194" t="s">
        <v>273</v>
      </c>
      <c r="B72" s="444"/>
      <c r="C72" s="8"/>
      <c r="D72" s="8"/>
      <c r="E72" s="8"/>
      <c r="F72" s="8"/>
      <c r="G72" s="8"/>
      <c r="H72" s="9">
        <f>SUM(H69:H71)</f>
        <v>210.42857142857139</v>
      </c>
      <c r="I72" s="14"/>
      <c r="J72" s="8"/>
    </row>
    <row r="73" spans="1:14" x14ac:dyDescent="0.45">
      <c r="A73" s="187" t="s">
        <v>278</v>
      </c>
      <c r="B73" s="8"/>
      <c r="C73" s="8"/>
      <c r="D73" s="8"/>
      <c r="E73" s="8"/>
      <c r="F73" s="8"/>
      <c r="G73" s="8"/>
      <c r="H73" s="96">
        <v>0</v>
      </c>
      <c r="I73" s="32"/>
      <c r="J73" s="8"/>
    </row>
    <row r="74" spans="1:14" x14ac:dyDescent="0.45">
      <c r="A74" s="20" t="s">
        <v>275</v>
      </c>
      <c r="B74" s="182"/>
      <c r="C74" s="182"/>
      <c r="D74" s="182"/>
      <c r="E74" s="12"/>
      <c r="F74" s="12"/>
      <c r="G74" s="12"/>
      <c r="H74" s="96">
        <v>-7.5</v>
      </c>
      <c r="I74" s="189">
        <f t="shared" ref="I74" si="1">-H74</f>
        <v>7.5</v>
      </c>
      <c r="J74" s="24"/>
    </row>
    <row r="75" spans="1:14" x14ac:dyDescent="0.45">
      <c r="A75" s="445" t="s">
        <v>274</v>
      </c>
      <c r="B75" s="12"/>
      <c r="C75" s="12"/>
      <c r="D75" s="12"/>
      <c r="E75" s="12"/>
      <c r="F75" s="12" t="s">
        <v>17</v>
      </c>
      <c r="G75" s="198"/>
      <c r="H75" s="265">
        <f>SUM(H72:H74)</f>
        <v>202.92857142857139</v>
      </c>
      <c r="I75" s="25">
        <f>SUM(I62:I74)</f>
        <v>57.964285714285715</v>
      </c>
      <c r="J75" s="24"/>
    </row>
    <row r="76" spans="1:14" x14ac:dyDescent="0.45">
      <c r="A76" s="736"/>
      <c r="B76" s="736"/>
      <c r="C76" s="736"/>
      <c r="D76" s="736"/>
      <c r="E76" s="736"/>
      <c r="F76" s="736"/>
      <c r="G76" s="736"/>
      <c r="H76" s="736"/>
      <c r="I76" s="736"/>
    </row>
    <row r="77" spans="1:14" ht="15.75" x14ac:dyDescent="0.45">
      <c r="A77" s="208" t="s">
        <v>18</v>
      </c>
      <c r="B77" s="209"/>
      <c r="C77" s="209"/>
      <c r="D77" s="209"/>
      <c r="E77" s="210"/>
      <c r="F77" s="211"/>
      <c r="G77" s="211"/>
      <c r="H77" s="211"/>
      <c r="I77" s="212"/>
      <c r="J77" s="724" t="s">
        <v>46</v>
      </c>
    </row>
    <row r="78" spans="1:14" x14ac:dyDescent="0.45">
      <c r="A78" s="65"/>
      <c r="B78" s="66"/>
      <c r="C78" s="66"/>
      <c r="D78" s="66"/>
      <c r="E78" s="108"/>
      <c r="F78" s="213" t="s">
        <v>17</v>
      </c>
      <c r="G78" s="213" t="s">
        <v>19</v>
      </c>
      <c r="H78" s="214" t="s">
        <v>48</v>
      </c>
      <c r="I78" s="215" t="s">
        <v>49</v>
      </c>
      <c r="J78" s="725"/>
    </row>
    <row r="79" spans="1:14" x14ac:dyDescent="0.45">
      <c r="A79" s="216"/>
      <c r="B79" s="105"/>
      <c r="C79" s="105"/>
      <c r="D79" s="105"/>
      <c r="E79" s="104"/>
      <c r="F79" s="217"/>
      <c r="G79" s="217"/>
      <c r="H79" s="218"/>
      <c r="I79" s="219"/>
      <c r="J79" s="725"/>
    </row>
    <row r="80" spans="1:14" x14ac:dyDescent="0.45">
      <c r="A80" s="193" t="s">
        <v>20</v>
      </c>
      <c r="B80" s="181"/>
      <c r="C80" s="181"/>
      <c r="D80" s="181"/>
      <c r="E80" s="8"/>
      <c r="F80" s="26">
        <f>H75</f>
        <v>202.92857142857139</v>
      </c>
      <c r="G80" s="27">
        <f>F80/F80</f>
        <v>1</v>
      </c>
      <c r="H80" s="188">
        <f>G80*H$52</f>
        <v>0.29569999999999996</v>
      </c>
      <c r="I80" s="28">
        <f>G80*(1+H80)</f>
        <v>1.2957000000000001</v>
      </c>
      <c r="J80" s="725"/>
    </row>
    <row r="81" spans="1:16" x14ac:dyDescent="0.45">
      <c r="A81" s="7" t="s">
        <v>21</v>
      </c>
      <c r="B81" s="181"/>
      <c r="C81" s="181"/>
      <c r="D81" s="181"/>
      <c r="E81" s="8"/>
      <c r="F81" s="29"/>
      <c r="G81" s="30"/>
      <c r="H81" s="188"/>
      <c r="I81" s="28"/>
      <c r="J81" s="725"/>
    </row>
    <row r="82" spans="1:16" x14ac:dyDescent="0.45">
      <c r="A82" s="194" t="s">
        <v>117</v>
      </c>
      <c r="B82" s="8"/>
      <c r="C82" s="8"/>
      <c r="D82" s="8"/>
      <c r="E82" s="8"/>
      <c r="F82" s="29"/>
      <c r="G82" s="30"/>
      <c r="H82" s="188"/>
      <c r="I82" s="28"/>
      <c r="J82" s="726"/>
    </row>
    <row r="83" spans="1:16" x14ac:dyDescent="0.45">
      <c r="A83" s="187" t="s">
        <v>118</v>
      </c>
      <c r="B83" s="8"/>
      <c r="C83" s="8"/>
      <c r="D83" s="8"/>
      <c r="E83" s="8"/>
      <c r="F83" s="29">
        <f>I65</f>
        <v>11.214285714285714</v>
      </c>
      <c r="G83" s="30">
        <f>F83/F$80</f>
        <v>5.5262231608588536E-2</v>
      </c>
      <c r="H83" s="188">
        <f>H80</f>
        <v>0.29569999999999996</v>
      </c>
      <c r="I83" s="28">
        <f t="shared" ref="I83:I90" si="2">G83*(1+H83)</f>
        <v>7.1603273495248171E-2</v>
      </c>
      <c r="J83" s="239">
        <v>0</v>
      </c>
      <c r="M83" s="286">
        <f>IF($J83=0,$I83,0)</f>
        <v>7.1603273495248171E-2</v>
      </c>
      <c r="N83" s="286">
        <f>IF($J83=1,$I83,0)</f>
        <v>0</v>
      </c>
      <c r="O83" s="286">
        <f>IF($J83=2,$I83,0)</f>
        <v>0</v>
      </c>
      <c r="P83" s="286">
        <f>IF($J83=3,$I83,0)</f>
        <v>0</v>
      </c>
    </row>
    <row r="84" spans="1:16" x14ac:dyDescent="0.45">
      <c r="A84" s="187" t="s">
        <v>121</v>
      </c>
      <c r="B84" s="8"/>
      <c r="C84" s="8"/>
      <c r="D84" s="8"/>
      <c r="E84" s="8"/>
      <c r="F84" s="29">
        <f>I67</f>
        <v>25.75</v>
      </c>
      <c r="G84" s="30">
        <f t="shared" ref="G84:G86" si="3">F84/F$80</f>
        <v>0.12689193945793736</v>
      </c>
      <c r="H84" s="188">
        <f>H80</f>
        <v>0.29569999999999996</v>
      </c>
      <c r="I84" s="28">
        <f t="shared" si="2"/>
        <v>0.16441388595564946</v>
      </c>
      <c r="J84" s="239">
        <v>0</v>
      </c>
      <c r="M84" s="286">
        <f t="shared" ref="M84:M91" si="4">IF($J84=0,$I84,0)</f>
        <v>0.16441388595564946</v>
      </c>
      <c r="N84" s="286">
        <f t="shared" ref="N84:N91" si="5">IF($J84=1,$I84,0)</f>
        <v>0</v>
      </c>
      <c r="O84" s="286">
        <f t="shared" ref="O84:O91" si="6">IF($J84=2,$I84,0)</f>
        <v>0</v>
      </c>
      <c r="P84" s="286">
        <f t="shared" ref="P84:P91" si="7">IF($J84=3,$I84,0)</f>
        <v>0</v>
      </c>
    </row>
    <row r="85" spans="1:16" x14ac:dyDescent="0.45">
      <c r="A85" s="187" t="s">
        <v>122</v>
      </c>
      <c r="B85" s="8"/>
      <c r="C85" s="8"/>
      <c r="D85" s="8"/>
      <c r="E85" s="8"/>
      <c r="F85" s="29">
        <f>I70</f>
        <v>13.5</v>
      </c>
      <c r="G85" s="30">
        <f t="shared" si="3"/>
        <v>6.6525871172122511E-2</v>
      </c>
      <c r="H85" s="188">
        <f>H80</f>
        <v>0.29569999999999996</v>
      </c>
      <c r="I85" s="28">
        <f t="shared" si="2"/>
        <v>8.619757127771914E-2</v>
      </c>
      <c r="J85" s="239">
        <v>0</v>
      </c>
      <c r="M85" s="286">
        <f t="shared" si="4"/>
        <v>8.619757127771914E-2</v>
      </c>
      <c r="N85" s="286">
        <f t="shared" si="5"/>
        <v>0</v>
      </c>
      <c r="O85" s="286">
        <f t="shared" si="6"/>
        <v>0</v>
      </c>
      <c r="P85" s="286">
        <f t="shared" si="7"/>
        <v>0</v>
      </c>
    </row>
    <row r="86" spans="1:16" x14ac:dyDescent="0.45">
      <c r="A86" s="187" t="s">
        <v>153</v>
      </c>
      <c r="B86" s="8"/>
      <c r="C86" s="8"/>
      <c r="D86" s="8"/>
      <c r="E86" s="8"/>
      <c r="F86" s="29">
        <f>I74</f>
        <v>7.5</v>
      </c>
      <c r="G86" s="30">
        <f t="shared" si="3"/>
        <v>3.6958817317845838E-2</v>
      </c>
      <c r="H86" s="188">
        <f>H80</f>
        <v>0.29569999999999996</v>
      </c>
      <c r="I86" s="28">
        <f t="shared" si="2"/>
        <v>4.7887539598732855E-2</v>
      </c>
      <c r="J86" s="239">
        <v>0</v>
      </c>
      <c r="M86" s="286">
        <f t="shared" si="4"/>
        <v>4.7887539598732855E-2</v>
      </c>
      <c r="N86" s="286">
        <f t="shared" si="5"/>
        <v>0</v>
      </c>
      <c r="O86" s="286">
        <f t="shared" si="6"/>
        <v>0</v>
      </c>
      <c r="P86" s="286">
        <f t="shared" si="7"/>
        <v>0</v>
      </c>
    </row>
    <row r="87" spans="1:16" x14ac:dyDescent="0.45">
      <c r="A87" s="194" t="s">
        <v>123</v>
      </c>
      <c r="B87" s="8"/>
      <c r="C87" s="8"/>
      <c r="D87" s="8"/>
      <c r="E87" s="8"/>
      <c r="F87" s="29"/>
      <c r="G87" s="30"/>
      <c r="H87" s="188"/>
      <c r="I87" s="28"/>
      <c r="J87" s="240"/>
      <c r="M87" s="286">
        <f t="shared" si="4"/>
        <v>0</v>
      </c>
      <c r="N87" s="286">
        <f t="shared" si="5"/>
        <v>0</v>
      </c>
      <c r="O87" s="286">
        <f t="shared" si="6"/>
        <v>0</v>
      </c>
      <c r="P87" s="286">
        <f t="shared" si="7"/>
        <v>0</v>
      </c>
    </row>
    <row r="88" spans="1:16" x14ac:dyDescent="0.45">
      <c r="A88" s="194"/>
      <c r="B88" s="8"/>
      <c r="C88" s="413" t="s">
        <v>70</v>
      </c>
      <c r="D88" s="775" t="s">
        <v>249</v>
      </c>
      <c r="E88" s="775"/>
      <c r="F88" s="29"/>
      <c r="G88" s="30"/>
      <c r="H88" s="188"/>
      <c r="I88" s="28"/>
      <c r="J88" s="240"/>
      <c r="M88" s="286"/>
      <c r="N88" s="286"/>
      <c r="O88" s="286"/>
      <c r="P88" s="286"/>
    </row>
    <row r="89" spans="1:16" x14ac:dyDescent="0.45">
      <c r="A89" s="187" t="s">
        <v>124</v>
      </c>
      <c r="B89" s="8"/>
      <c r="C89" s="414">
        <v>3.5</v>
      </c>
      <c r="D89" s="414">
        <v>4.33</v>
      </c>
      <c r="E89" s="415">
        <v>0.95</v>
      </c>
      <c r="F89" s="33">
        <f>(C89*(1-E89)+D89*E89)*5</f>
        <v>21.442499999999999</v>
      </c>
      <c r="G89" s="30">
        <f>F89/F$80</f>
        <v>0.10566525871172124</v>
      </c>
      <c r="H89" s="188">
        <f>H57</f>
        <v>0.29069999999999996</v>
      </c>
      <c r="I89" s="28">
        <f t="shared" si="2"/>
        <v>0.13638214941921858</v>
      </c>
      <c r="J89" s="239">
        <v>0</v>
      </c>
      <c r="M89" s="286">
        <f t="shared" si="4"/>
        <v>0.13638214941921858</v>
      </c>
      <c r="N89" s="286">
        <f t="shared" si="5"/>
        <v>0</v>
      </c>
      <c r="O89" s="286">
        <f t="shared" si="6"/>
        <v>0</v>
      </c>
      <c r="P89" s="286">
        <f t="shared" si="7"/>
        <v>0</v>
      </c>
    </row>
    <row r="90" spans="1:16" x14ac:dyDescent="0.45">
      <c r="A90" s="187" t="s">
        <v>125</v>
      </c>
      <c r="B90" s="8"/>
      <c r="C90" s="414">
        <v>3.5</v>
      </c>
      <c r="D90" s="414">
        <v>4.33</v>
      </c>
      <c r="E90" s="415">
        <v>0.8</v>
      </c>
      <c r="F90" s="33">
        <f>(C90*(1-E90)+D90*E90)*5</f>
        <v>20.820000000000004</v>
      </c>
      <c r="G90" s="30">
        <f>F90/F$80</f>
        <v>0.10259767687434006</v>
      </c>
      <c r="H90" s="188">
        <f>H57</f>
        <v>0.29069999999999996</v>
      </c>
      <c r="I90" s="28">
        <f t="shared" si="2"/>
        <v>0.1324228215417107</v>
      </c>
      <c r="J90" s="239">
        <v>0</v>
      </c>
      <c r="M90" s="286">
        <f t="shared" si="4"/>
        <v>0.1324228215417107</v>
      </c>
      <c r="N90" s="286">
        <f t="shared" si="5"/>
        <v>0</v>
      </c>
      <c r="O90" s="286">
        <f t="shared" si="6"/>
        <v>0</v>
      </c>
      <c r="P90" s="286">
        <f t="shared" si="7"/>
        <v>0</v>
      </c>
    </row>
    <row r="91" spans="1:16" ht="14.65" thickBot="1" x14ac:dyDescent="0.5">
      <c r="A91" s="20" t="s">
        <v>126</v>
      </c>
      <c r="B91" s="182"/>
      <c r="C91" s="182"/>
      <c r="D91" s="182"/>
      <c r="E91" s="12"/>
      <c r="F91" s="12"/>
      <c r="G91" s="12"/>
      <c r="H91" s="198"/>
      <c r="I91" s="272">
        <v>0.02</v>
      </c>
      <c r="J91" s="322">
        <v>0</v>
      </c>
      <c r="M91" s="286">
        <f t="shared" si="4"/>
        <v>0.02</v>
      </c>
      <c r="N91" s="286">
        <f t="shared" si="5"/>
        <v>0</v>
      </c>
      <c r="O91" s="286">
        <f t="shared" si="6"/>
        <v>0</v>
      </c>
      <c r="P91" s="286">
        <f t="shared" si="7"/>
        <v>0</v>
      </c>
    </row>
    <row r="92" spans="1:16" x14ac:dyDescent="0.45">
      <c r="A92" s="15" t="s">
        <v>22</v>
      </c>
      <c r="B92" s="16"/>
      <c r="C92" s="16"/>
      <c r="D92" s="16"/>
      <c r="E92" s="16"/>
      <c r="F92" s="16"/>
      <c r="G92" s="16"/>
      <c r="H92" s="196"/>
      <c r="I92" s="34">
        <f>SUM(I80:I91)</f>
        <v>1.9546072412882789</v>
      </c>
      <c r="J92" s="238"/>
      <c r="M92" s="286">
        <f>SUM(M83:M91)</f>
        <v>0.65890724128827893</v>
      </c>
      <c r="N92" s="286">
        <f>SUM(N83:N91)</f>
        <v>0</v>
      </c>
      <c r="O92" s="286">
        <f>SUM(O83:O91)</f>
        <v>0</v>
      </c>
      <c r="P92" s="286">
        <f>SUM(P83:P91)</f>
        <v>0</v>
      </c>
    </row>
    <row r="93" spans="1:16" x14ac:dyDescent="0.45">
      <c r="A93" s="20" t="s">
        <v>23</v>
      </c>
      <c r="B93" s="198"/>
      <c r="C93" s="198"/>
      <c r="D93" s="198"/>
      <c r="E93" s="198"/>
      <c r="F93" s="198"/>
      <c r="G93" s="198"/>
      <c r="H93" s="198"/>
      <c r="I93" s="416">
        <f>-G80</f>
        <v>-1</v>
      </c>
      <c r="J93" s="235"/>
      <c r="M93" s="286"/>
      <c r="N93" s="286"/>
      <c r="O93" s="286"/>
      <c r="P93" s="286"/>
    </row>
    <row r="94" spans="1:16" x14ac:dyDescent="0.45">
      <c r="A94" s="223" t="s">
        <v>141</v>
      </c>
      <c r="B94" s="221"/>
      <c r="C94" s="221"/>
      <c r="D94" s="221"/>
      <c r="E94" s="4"/>
      <c r="F94" s="4"/>
      <c r="G94" s="4"/>
      <c r="H94" s="35"/>
      <c r="I94" s="31">
        <f>SUM(I92:I93)</f>
        <v>0.9546072412882789</v>
      </c>
      <c r="J94" s="235"/>
      <c r="M94" s="286"/>
      <c r="N94" s="286"/>
      <c r="O94" s="286"/>
      <c r="P94" s="286"/>
    </row>
    <row r="95" spans="1:16" x14ac:dyDescent="0.45">
      <c r="A95" s="220" t="s">
        <v>127</v>
      </c>
      <c r="B95" s="221"/>
      <c r="C95" s="221"/>
      <c r="D95" s="221"/>
      <c r="E95" s="4"/>
      <c r="F95" s="4"/>
      <c r="G95" s="4"/>
      <c r="H95" s="35"/>
      <c r="I95" s="31">
        <f>H80</f>
        <v>0.29569999999999996</v>
      </c>
      <c r="J95" s="236"/>
      <c r="M95" s="286"/>
      <c r="N95" s="286"/>
      <c r="O95" s="286"/>
      <c r="P95" s="286"/>
    </row>
    <row r="96" spans="1:16" x14ac:dyDescent="0.45">
      <c r="A96" s="3" t="s">
        <v>128</v>
      </c>
      <c r="B96" s="180"/>
      <c r="C96" s="180"/>
      <c r="D96" s="180"/>
      <c r="E96" s="180"/>
      <c r="F96" s="180"/>
      <c r="G96" s="180"/>
      <c r="H96" s="35"/>
      <c r="I96" s="222">
        <f>I94-I95</f>
        <v>0.65890724128827893</v>
      </c>
      <c r="J96" s="237"/>
      <c r="M96" s="286"/>
      <c r="N96" s="286"/>
      <c r="O96" s="286"/>
      <c r="P96" s="286"/>
    </row>
    <row r="97" spans="1:16" x14ac:dyDescent="0.45">
      <c r="M97" s="286"/>
      <c r="N97" s="286"/>
      <c r="O97" s="286"/>
      <c r="P97" s="286"/>
    </row>
    <row r="98" spans="1:16" x14ac:dyDescent="0.45">
      <c r="A98" s="727" t="s">
        <v>134</v>
      </c>
      <c r="B98" s="728"/>
      <c r="C98" s="728"/>
      <c r="D98" s="728"/>
      <c r="E98" s="728"/>
      <c r="F98" s="728"/>
      <c r="G98" s="728"/>
      <c r="H98" s="728"/>
      <c r="I98" s="729" t="s">
        <v>145</v>
      </c>
      <c r="M98" s="286"/>
      <c r="N98" s="286"/>
      <c r="O98" s="286"/>
      <c r="P98" s="286"/>
    </row>
    <row r="99" spans="1:16" x14ac:dyDescent="0.45">
      <c r="A99" s="732" t="s">
        <v>135</v>
      </c>
      <c r="B99" s="733"/>
      <c r="C99" s="733"/>
      <c r="D99" s="733"/>
      <c r="E99" s="733"/>
      <c r="F99" s="733"/>
      <c r="G99" s="733"/>
      <c r="H99" s="733"/>
      <c r="I99" s="730"/>
      <c r="M99" s="286"/>
      <c r="N99" s="286"/>
      <c r="O99" s="286"/>
      <c r="P99" s="286"/>
    </row>
    <row r="100" spans="1:16" x14ac:dyDescent="0.45">
      <c r="A100" s="734"/>
      <c r="B100" s="735"/>
      <c r="C100" s="735"/>
      <c r="D100" s="735"/>
      <c r="E100" s="735"/>
      <c r="F100" s="735"/>
      <c r="G100" s="735"/>
      <c r="H100" s="735"/>
      <c r="I100" s="731"/>
      <c r="M100" s="286"/>
      <c r="N100" s="286"/>
      <c r="O100" s="286"/>
      <c r="P100" s="286"/>
    </row>
    <row r="101" spans="1:16" x14ac:dyDescent="0.45">
      <c r="A101" s="241" t="s">
        <v>130</v>
      </c>
      <c r="B101" s="242"/>
      <c r="C101" s="196"/>
      <c r="D101" s="196"/>
      <c r="E101" s="196"/>
      <c r="F101" s="196"/>
      <c r="G101" s="196"/>
      <c r="H101" s="196"/>
      <c r="I101" s="243">
        <f>M92</f>
        <v>0.65890724128827893</v>
      </c>
      <c r="M101" s="286"/>
      <c r="N101" s="286"/>
      <c r="O101" s="286"/>
      <c r="P101" s="286"/>
    </row>
    <row r="102" spans="1:16" x14ac:dyDescent="0.45">
      <c r="A102" s="244" t="s">
        <v>131</v>
      </c>
      <c r="B102" s="207"/>
      <c r="I102" s="245">
        <f>N92</f>
        <v>0</v>
      </c>
      <c r="M102" s="286"/>
      <c r="N102" s="286"/>
      <c r="O102" s="286"/>
      <c r="P102" s="286"/>
    </row>
    <row r="103" spans="1:16" x14ac:dyDescent="0.45">
      <c r="A103" s="244" t="s">
        <v>132</v>
      </c>
      <c r="B103" s="207"/>
      <c r="I103" s="245">
        <f>O92</f>
        <v>0</v>
      </c>
      <c r="M103" s="286"/>
      <c r="N103" s="286"/>
      <c r="O103" s="286"/>
      <c r="P103" s="286"/>
    </row>
    <row r="104" spans="1:16" x14ac:dyDescent="0.45">
      <c r="A104" s="195" t="s">
        <v>219</v>
      </c>
      <c r="B104" s="246"/>
      <c r="C104" s="198"/>
      <c r="D104" s="198"/>
      <c r="E104" s="198"/>
      <c r="F104" s="198"/>
      <c r="G104" s="198"/>
      <c r="H104" s="198"/>
      <c r="I104" s="247">
        <f>P92</f>
        <v>0</v>
      </c>
      <c r="M104" s="286"/>
      <c r="N104" s="286"/>
      <c r="O104" s="286"/>
      <c r="P104" s="286"/>
    </row>
    <row r="105" spans="1:16" x14ac:dyDescent="0.45">
      <c r="A105" s="248" t="s">
        <v>146</v>
      </c>
      <c r="B105" s="249"/>
      <c r="C105" s="250"/>
      <c r="D105" s="250"/>
      <c r="E105" s="250"/>
      <c r="F105" s="250"/>
      <c r="G105" s="250"/>
      <c r="H105" s="250"/>
      <c r="I105" s="251">
        <f>SUM(I101:I104)</f>
        <v>0.65890724128827893</v>
      </c>
      <c r="M105" s="286"/>
      <c r="N105" s="286"/>
      <c r="O105" s="286"/>
      <c r="P105" s="286"/>
    </row>
    <row r="106" spans="1:16" x14ac:dyDescent="0.45">
      <c r="A106" s="723"/>
      <c r="B106" s="723"/>
      <c r="C106" s="723"/>
      <c r="D106" s="723"/>
      <c r="E106" s="723"/>
      <c r="F106" s="723"/>
      <c r="G106" s="723"/>
      <c r="H106" s="723"/>
      <c r="I106" s="723"/>
      <c r="M106" s="286"/>
      <c r="N106" s="286"/>
      <c r="O106" s="286"/>
      <c r="P106" s="286"/>
    </row>
    <row r="107" spans="1:16" x14ac:dyDescent="0.45">
      <c r="A107" s="691" t="s">
        <v>140</v>
      </c>
      <c r="B107" s="692"/>
      <c r="C107" s="692"/>
      <c r="D107" s="692"/>
      <c r="E107" s="692"/>
      <c r="F107" s="692"/>
      <c r="G107" s="692"/>
      <c r="H107" s="692"/>
      <c r="I107" s="693"/>
      <c r="M107" s="286"/>
      <c r="N107" s="286"/>
      <c r="O107" s="286"/>
      <c r="P107" s="286"/>
    </row>
    <row r="108" spans="1:16" x14ac:dyDescent="0.45">
      <c r="A108" s="36" t="s">
        <v>24</v>
      </c>
      <c r="B108" s="37"/>
      <c r="C108" s="37"/>
      <c r="D108" s="37"/>
      <c r="E108" s="37"/>
      <c r="F108" s="37"/>
      <c r="G108" s="35"/>
      <c r="H108" s="37"/>
      <c r="I108" s="38"/>
      <c r="M108" s="286"/>
      <c r="N108" s="286"/>
      <c r="O108" s="286"/>
      <c r="P108" s="286"/>
    </row>
    <row r="109" spans="1:16" x14ac:dyDescent="0.45">
      <c r="A109" s="39" t="s">
        <v>25</v>
      </c>
      <c r="B109" s="40"/>
      <c r="C109" s="232">
        <v>39</v>
      </c>
      <c r="D109" s="41" t="s">
        <v>26</v>
      </c>
      <c r="E109" s="40" t="s">
        <v>185</v>
      </c>
      <c r="F109" s="40"/>
      <c r="G109" s="196"/>
      <c r="H109" s="230">
        <v>10</v>
      </c>
      <c r="I109" s="41" t="s">
        <v>256</v>
      </c>
      <c r="M109" s="286"/>
      <c r="N109" s="286"/>
      <c r="O109" s="286"/>
      <c r="P109" s="286"/>
    </row>
    <row r="110" spans="1:16" x14ac:dyDescent="0.45">
      <c r="A110" s="42" t="s">
        <v>28</v>
      </c>
      <c r="B110" s="43"/>
      <c r="C110" s="233">
        <v>40</v>
      </c>
      <c r="D110" s="44" t="s">
        <v>26</v>
      </c>
      <c r="E110" s="43" t="s">
        <v>186</v>
      </c>
      <c r="F110" s="43"/>
      <c r="G110" s="198"/>
      <c r="H110" s="231">
        <v>12</v>
      </c>
      <c r="I110" s="44" t="s">
        <v>257</v>
      </c>
      <c r="M110" s="286"/>
      <c r="N110" s="286"/>
      <c r="O110" s="286"/>
      <c r="P110" s="286"/>
    </row>
    <row r="111" spans="1:16" x14ac:dyDescent="0.45">
      <c r="A111" s="42"/>
      <c r="B111" s="43"/>
      <c r="C111" s="43"/>
      <c r="D111" s="44"/>
      <c r="E111" s="43"/>
      <c r="F111" s="43"/>
      <c r="G111" s="198"/>
      <c r="H111" s="45"/>
      <c r="I111" s="44"/>
      <c r="M111" s="286"/>
      <c r="N111" s="286"/>
      <c r="O111" s="286"/>
      <c r="P111" s="286"/>
    </row>
    <row r="112" spans="1:16" x14ac:dyDescent="0.45">
      <c r="A112" s="42" t="s">
        <v>29</v>
      </c>
      <c r="B112" s="43"/>
      <c r="C112" s="46">
        <f>C109/C110</f>
        <v>0.97499999999999998</v>
      </c>
      <c r="D112" s="44"/>
      <c r="E112" s="43" t="s">
        <v>137</v>
      </c>
      <c r="F112" s="43"/>
      <c r="G112" s="198"/>
      <c r="H112" s="46">
        <f>H109/H110</f>
        <v>0.83333333333333337</v>
      </c>
      <c r="I112" s="44"/>
      <c r="M112" s="286"/>
      <c r="N112" s="286"/>
      <c r="O112" s="286"/>
      <c r="P112" s="286"/>
    </row>
    <row r="113" spans="1:16" x14ac:dyDescent="0.45">
      <c r="A113"/>
      <c r="B113"/>
      <c r="C113"/>
      <c r="D113"/>
      <c r="E113"/>
      <c r="F113"/>
      <c r="G113"/>
      <c r="H113"/>
      <c r="M113" s="286"/>
      <c r="N113" s="286"/>
      <c r="O113" s="286"/>
      <c r="P113" s="286"/>
    </row>
    <row r="114" spans="1:16" x14ac:dyDescent="0.45">
      <c r="A114" s="653"/>
      <c r="B114" s="654"/>
      <c r="C114" s="655"/>
      <c r="D114" s="48"/>
      <c r="E114" s="47" t="s">
        <v>31</v>
      </c>
      <c r="F114" s="47" t="s">
        <v>32</v>
      </c>
      <c r="G114" s="47" t="s">
        <v>33</v>
      </c>
      <c r="H114" s="47" t="s">
        <v>34</v>
      </c>
      <c r="I114" s="48" t="s">
        <v>22</v>
      </c>
      <c r="M114" s="286"/>
      <c r="N114" s="286"/>
      <c r="O114" s="286"/>
      <c r="P114" s="286"/>
    </row>
    <row r="115" spans="1:16" x14ac:dyDescent="0.45">
      <c r="A115" s="633" t="s">
        <v>139</v>
      </c>
      <c r="B115" s="634"/>
      <c r="C115" s="634"/>
      <c r="D115" s="635"/>
      <c r="E115" s="49">
        <f>I101</f>
        <v>0.65890724128827893</v>
      </c>
      <c r="F115" s="49">
        <f>I102</f>
        <v>0</v>
      </c>
      <c r="G115" s="49">
        <f>I103</f>
        <v>0</v>
      </c>
      <c r="H115" s="49">
        <f>I104</f>
        <v>0</v>
      </c>
      <c r="I115" s="50">
        <f>SUM(E115:H115)</f>
        <v>0.65890724128827893</v>
      </c>
      <c r="M115" s="286"/>
      <c r="N115" s="286"/>
      <c r="O115" s="286"/>
      <c r="P115" s="286"/>
    </row>
    <row r="116" spans="1:16" x14ac:dyDescent="0.45">
      <c r="A116" s="204" t="s">
        <v>36</v>
      </c>
      <c r="B116" s="205"/>
      <c r="C116" s="205"/>
      <c r="D116" s="206"/>
      <c r="E116" s="51"/>
      <c r="F116" s="52">
        <f>C112</f>
        <v>0.97499999999999998</v>
      </c>
      <c r="G116" s="51"/>
      <c r="H116" s="52">
        <f>C112</f>
        <v>0.97499999999999998</v>
      </c>
      <c r="I116" s="51"/>
      <c r="M116" s="286"/>
      <c r="N116" s="286"/>
      <c r="O116" s="286"/>
      <c r="P116" s="286"/>
    </row>
    <row r="117" spans="1:16" ht="14.65" thickBot="1" x14ac:dyDescent="0.5">
      <c r="A117" s="697" t="s">
        <v>37</v>
      </c>
      <c r="B117" s="698"/>
      <c r="C117" s="698"/>
      <c r="D117" s="699"/>
      <c r="E117" s="53"/>
      <c r="F117" s="53"/>
      <c r="G117" s="54">
        <f>H112</f>
        <v>0.83333333333333337</v>
      </c>
      <c r="H117" s="54">
        <f>H112</f>
        <v>0.83333333333333337</v>
      </c>
      <c r="I117" s="53"/>
      <c r="M117" s="286"/>
      <c r="N117" s="286"/>
      <c r="O117" s="286"/>
      <c r="P117" s="286"/>
    </row>
    <row r="118" spans="1:16" x14ac:dyDescent="0.45">
      <c r="A118" s="700" t="s">
        <v>38</v>
      </c>
      <c r="B118" s="701"/>
      <c r="C118" s="701"/>
      <c r="D118" s="702"/>
      <c r="E118" s="55">
        <f>E115</f>
        <v>0.65890724128827893</v>
      </c>
      <c r="F118" s="55">
        <f>F115*F116</f>
        <v>0</v>
      </c>
      <c r="G118" s="55">
        <f>G115*G117</f>
        <v>0</v>
      </c>
      <c r="H118" s="55">
        <f>H115*H116*H117</f>
        <v>0</v>
      </c>
      <c r="I118" s="56">
        <f>SUM(E118:H118)</f>
        <v>0.65890724128827893</v>
      </c>
      <c r="M118" s="286"/>
      <c r="N118" s="286"/>
      <c r="O118" s="286"/>
      <c r="P118" s="286"/>
    </row>
    <row r="119" spans="1:16" ht="15.75" x14ac:dyDescent="0.5">
      <c r="A119" s="199" t="s">
        <v>39</v>
      </c>
      <c r="B119" s="200"/>
      <c r="C119" s="200"/>
      <c r="D119" s="200"/>
      <c r="E119" s="201"/>
      <c r="F119" s="202"/>
      <c r="G119" s="201"/>
      <c r="H119" s="201"/>
      <c r="I119" s="203">
        <f>SUM(I118:I118)</f>
        <v>0.65890724128827893</v>
      </c>
      <c r="M119" s="286"/>
      <c r="N119" s="286"/>
      <c r="O119" s="286"/>
      <c r="P119" s="286"/>
    </row>
    <row r="120" spans="1:16" x14ac:dyDescent="0.45">
      <c r="A120" s="723"/>
      <c r="B120" s="723"/>
      <c r="C120" s="723"/>
      <c r="D120" s="723"/>
      <c r="E120" s="723"/>
      <c r="F120" s="723"/>
      <c r="G120" s="723"/>
      <c r="H120" s="723"/>
      <c r="I120" s="723"/>
      <c r="M120" s="286"/>
      <c r="N120" s="286"/>
      <c r="O120" s="286"/>
      <c r="P120" s="286"/>
    </row>
    <row r="121" spans="1:16" x14ac:dyDescent="0.45">
      <c r="A121" s="673" t="s">
        <v>203</v>
      </c>
      <c r="B121" s="674"/>
      <c r="C121" s="674"/>
      <c r="D121" s="674"/>
      <c r="E121" s="674"/>
      <c r="F121" s="674"/>
      <c r="G121" s="674"/>
      <c r="H121" s="674"/>
      <c r="I121" s="675"/>
      <c r="M121" s="286"/>
      <c r="N121" s="286"/>
      <c r="O121" s="286"/>
      <c r="P121" s="286"/>
    </row>
    <row r="122" spans="1:16" x14ac:dyDescent="0.45">
      <c r="A122" s="676"/>
      <c r="B122" s="677"/>
      <c r="C122" s="677"/>
      <c r="D122" s="677"/>
      <c r="E122" s="677"/>
      <c r="F122" s="677"/>
      <c r="G122" s="677"/>
      <c r="H122" s="677"/>
      <c r="I122" s="678"/>
      <c r="M122" s="286"/>
      <c r="N122" s="286"/>
      <c r="O122" s="286"/>
      <c r="P122" s="286"/>
    </row>
    <row r="123" spans="1:16" x14ac:dyDescent="0.45">
      <c r="A123" s="676"/>
      <c r="B123" s="677"/>
      <c r="C123" s="677"/>
      <c r="D123" s="677"/>
      <c r="E123" s="677"/>
      <c r="F123" s="677"/>
      <c r="G123" s="677"/>
      <c r="H123" s="677"/>
      <c r="I123" s="678"/>
      <c r="M123" s="286"/>
      <c r="N123" s="286"/>
      <c r="O123" s="286"/>
      <c r="P123" s="286"/>
    </row>
    <row r="124" spans="1:16" x14ac:dyDescent="0.45">
      <c r="A124" s="676"/>
      <c r="B124" s="677"/>
      <c r="C124" s="677"/>
      <c r="D124" s="677"/>
      <c r="E124" s="677"/>
      <c r="F124" s="677"/>
      <c r="G124" s="677"/>
      <c r="H124" s="677"/>
      <c r="I124" s="678"/>
      <c r="M124" s="286"/>
      <c r="N124" s="286"/>
      <c r="O124" s="286"/>
      <c r="P124" s="286"/>
    </row>
    <row r="125" spans="1:16" x14ac:dyDescent="0.45">
      <c r="A125" s="676"/>
      <c r="B125" s="677"/>
      <c r="C125" s="677"/>
      <c r="D125" s="677"/>
      <c r="E125" s="677"/>
      <c r="F125" s="677"/>
      <c r="G125" s="677"/>
      <c r="H125" s="677"/>
      <c r="I125" s="678"/>
      <c r="M125" s="286"/>
      <c r="N125" s="286"/>
      <c r="O125" s="286"/>
      <c r="P125" s="286"/>
    </row>
    <row r="126" spans="1:16" x14ac:dyDescent="0.45">
      <c r="A126" s="676"/>
      <c r="B126" s="677"/>
      <c r="C126" s="677"/>
      <c r="D126" s="677"/>
      <c r="E126" s="677"/>
      <c r="F126" s="677"/>
      <c r="G126" s="677"/>
      <c r="H126" s="677"/>
      <c r="I126" s="678"/>
      <c r="M126" s="286"/>
      <c r="N126" s="286"/>
      <c r="O126" s="286"/>
      <c r="P126" s="286"/>
    </row>
    <row r="127" spans="1:16" x14ac:dyDescent="0.45">
      <c r="A127" s="676"/>
      <c r="B127" s="677"/>
      <c r="C127" s="677"/>
      <c r="D127" s="677"/>
      <c r="E127" s="677"/>
      <c r="F127" s="677"/>
      <c r="G127" s="677"/>
      <c r="H127" s="677"/>
      <c r="I127" s="678"/>
      <c r="M127" s="286"/>
      <c r="N127" s="286"/>
      <c r="O127" s="286"/>
      <c r="P127" s="286"/>
    </row>
    <row r="128" spans="1:16" x14ac:dyDescent="0.45">
      <c r="A128" s="676"/>
      <c r="B128" s="677"/>
      <c r="C128" s="677"/>
      <c r="D128" s="677"/>
      <c r="E128" s="677"/>
      <c r="F128" s="677"/>
      <c r="G128" s="677"/>
      <c r="H128" s="677"/>
      <c r="I128" s="678"/>
    </row>
    <row r="129" spans="1:10" ht="18" x14ac:dyDescent="0.55000000000000004">
      <c r="A129" s="533" t="s">
        <v>202</v>
      </c>
      <c r="B129" s="714"/>
      <c r="C129" s="714"/>
      <c r="D129" s="714"/>
      <c r="E129" s="714"/>
      <c r="F129" s="714"/>
      <c r="G129" s="714"/>
      <c r="H129" s="714"/>
      <c r="I129" s="715"/>
    </row>
    <row r="131" spans="1:10" x14ac:dyDescent="0.45">
      <c r="A131"/>
      <c r="B131"/>
      <c r="C131"/>
      <c r="D131"/>
      <c r="E131"/>
      <c r="F131"/>
      <c r="G131"/>
      <c r="H131"/>
      <c r="I131"/>
      <c r="J131"/>
    </row>
    <row r="132" spans="1:10" x14ac:dyDescent="0.45">
      <c r="A132" s="40"/>
      <c r="B132" s="40"/>
      <c r="C132" s="40"/>
      <c r="D132" s="40"/>
      <c r="E132" s="40"/>
      <c r="F132" s="545" t="s">
        <v>285</v>
      </c>
      <c r="G132" s="545"/>
      <c r="H132" s="545"/>
      <c r="I132" s="545"/>
      <c r="J132" s="773"/>
    </row>
    <row r="133" spans="1:10" x14ac:dyDescent="0.45">
      <c r="A133"/>
      <c r="B133"/>
      <c r="C133"/>
      <c r="D133"/>
      <c r="E133"/>
      <c r="F133" s="546"/>
      <c r="G133" s="546"/>
      <c r="H133" s="546"/>
      <c r="I133" s="546"/>
      <c r="J133" s="774"/>
    </row>
    <row r="134" spans="1:10" x14ac:dyDescent="0.45">
      <c r="A134"/>
      <c r="B134"/>
      <c r="C134"/>
      <c r="D134"/>
      <c r="E134"/>
      <c r="F134" s="546"/>
      <c r="G134" s="546"/>
      <c r="H134" s="546"/>
      <c r="I134" s="546"/>
      <c r="J134" s="774"/>
    </row>
    <row r="135" spans="1:10" x14ac:dyDescent="0.45">
      <c r="A135"/>
      <c r="B135"/>
      <c r="C135"/>
      <c r="D135"/>
      <c r="E135"/>
      <c r="F135" s="446"/>
      <c r="G135" s="446"/>
      <c r="H135" s="446"/>
      <c r="I135" s="446"/>
      <c r="J135" s="447"/>
    </row>
    <row r="136" spans="1:10" x14ac:dyDescent="0.45">
      <c r="A136"/>
      <c r="B136"/>
      <c r="C136"/>
      <c r="D136"/>
      <c r="E136"/>
      <c r="F136" s="546" t="s">
        <v>286</v>
      </c>
      <c r="G136" s="546"/>
      <c r="H136" s="546"/>
      <c r="I136" s="546"/>
      <c r="J136" s="774"/>
    </row>
    <row r="137" spans="1:10" x14ac:dyDescent="0.45">
      <c r="A137"/>
      <c r="B137"/>
      <c r="C137"/>
      <c r="D137"/>
      <c r="E137"/>
      <c r="F137" s="546"/>
      <c r="G137" s="546"/>
      <c r="H137" s="546"/>
      <c r="I137" s="546"/>
      <c r="J137" s="774"/>
    </row>
    <row r="138" spans="1:10" x14ac:dyDescent="0.45">
      <c r="A138"/>
      <c r="B138"/>
      <c r="C138"/>
      <c r="D138"/>
      <c r="E138"/>
      <c r="F138" s="546"/>
      <c r="G138" s="546"/>
      <c r="H138" s="546"/>
      <c r="I138" s="546"/>
      <c r="J138" s="774"/>
    </row>
    <row r="139" spans="1:10" x14ac:dyDescent="0.45">
      <c r="A139"/>
      <c r="B139"/>
      <c r="C139"/>
      <c r="D139"/>
      <c r="E139"/>
      <c r="F139" s="446"/>
      <c r="G139" s="446"/>
      <c r="H139" s="446"/>
      <c r="I139" s="446"/>
      <c r="J139" s="447"/>
    </row>
    <row r="140" spans="1:10" x14ac:dyDescent="0.45">
      <c r="A140"/>
      <c r="B140"/>
      <c r="C140"/>
      <c r="D140"/>
      <c r="E140"/>
      <c r="F140" s="546" t="s">
        <v>287</v>
      </c>
      <c r="G140" s="546"/>
      <c r="H140" s="546"/>
      <c r="I140" s="546"/>
      <c r="J140" s="774"/>
    </row>
    <row r="141" spans="1:10" x14ac:dyDescent="0.45">
      <c r="A141"/>
      <c r="B141"/>
      <c r="C141"/>
      <c r="D141"/>
      <c r="E141"/>
      <c r="F141" s="546"/>
      <c r="G141" s="546"/>
      <c r="H141" s="546"/>
      <c r="I141" s="546"/>
      <c r="J141" s="774"/>
    </row>
    <row r="142" spans="1:10" x14ac:dyDescent="0.45">
      <c r="A142"/>
      <c r="B142"/>
      <c r="C142"/>
      <c r="D142"/>
      <c r="E142"/>
      <c r="F142" s="546"/>
      <c r="G142" s="546"/>
      <c r="H142" s="546"/>
      <c r="I142" s="546"/>
      <c r="J142" s="774"/>
    </row>
    <row r="143" spans="1:10" ht="15.75" x14ac:dyDescent="0.5">
      <c r="A143"/>
      <c r="B143"/>
      <c r="C143"/>
      <c r="D143"/>
      <c r="E143"/>
      <c r="F143" s="513" t="s">
        <v>205</v>
      </c>
      <c r="G143" s="513"/>
      <c r="H143" s="513"/>
      <c r="I143" s="513"/>
      <c r="J143" s="514"/>
    </row>
    <row r="144" spans="1:10" x14ac:dyDescent="0.45">
      <c r="A144"/>
      <c r="B144"/>
      <c r="C144"/>
      <c r="D144"/>
      <c r="E144"/>
      <c r="F144" s="496" t="s">
        <v>200</v>
      </c>
      <c r="G144" s="496"/>
      <c r="H144" s="496"/>
      <c r="I144" s="496"/>
      <c r="J144" s="497"/>
    </row>
    <row r="145" spans="1:10" x14ac:dyDescent="0.45">
      <c r="A145" s="43"/>
      <c r="B145" s="43"/>
      <c r="C145" s="43"/>
      <c r="D145" s="43"/>
      <c r="E145" s="43"/>
      <c r="F145" s="498"/>
      <c r="G145" s="498"/>
      <c r="H145" s="498"/>
      <c r="I145" s="498"/>
      <c r="J145" s="499"/>
    </row>
    <row r="146" spans="1:10" x14ac:dyDescent="0.45">
      <c r="A146"/>
      <c r="B146"/>
      <c r="C146"/>
      <c r="D146"/>
      <c r="E146"/>
      <c r="F146"/>
      <c r="G146"/>
      <c r="H146"/>
      <c r="I146"/>
      <c r="J146"/>
    </row>
    <row r="147" spans="1:10" x14ac:dyDescent="0.45">
      <c r="A147"/>
      <c r="B147"/>
      <c r="C147"/>
      <c r="D147"/>
      <c r="E147"/>
      <c r="F147"/>
      <c r="G147"/>
      <c r="H147"/>
      <c r="I147"/>
      <c r="J147"/>
    </row>
  </sheetData>
  <sheetProtection sheet="1" formatColumns="0" selectLockedCells="1"/>
  <mergeCells count="64">
    <mergeCell ref="A20:J22"/>
    <mergeCell ref="A1:J1"/>
    <mergeCell ref="A2:J2"/>
    <mergeCell ref="A3:J3"/>
    <mergeCell ref="A7:J7"/>
    <mergeCell ref="A8:J8"/>
    <mergeCell ref="A9:J9"/>
    <mergeCell ref="A14:J14"/>
    <mergeCell ref="G15:H15"/>
    <mergeCell ref="G16:H16"/>
    <mergeCell ref="A18:J19"/>
    <mergeCell ref="A43:F43"/>
    <mergeCell ref="A23:J25"/>
    <mergeCell ref="A26:J28"/>
    <mergeCell ref="A29:J31"/>
    <mergeCell ref="A32:J33"/>
    <mergeCell ref="A35:J35"/>
    <mergeCell ref="A37:H37"/>
    <mergeCell ref="A38:B38"/>
    <mergeCell ref="A39:F39"/>
    <mergeCell ref="A40:F40"/>
    <mergeCell ref="A41:F41"/>
    <mergeCell ref="A42:F42"/>
    <mergeCell ref="A56:G56"/>
    <mergeCell ref="A44:F44"/>
    <mergeCell ref="A45:F45"/>
    <mergeCell ref="A46:F46"/>
    <mergeCell ref="A47:F47"/>
    <mergeCell ref="A48:F48"/>
    <mergeCell ref="A49:F49"/>
    <mergeCell ref="A50:F50"/>
    <mergeCell ref="A51:F51"/>
    <mergeCell ref="A53:H53"/>
    <mergeCell ref="A54:G54"/>
    <mergeCell ref="A55:G55"/>
    <mergeCell ref="I98:I100"/>
    <mergeCell ref="A99:H100"/>
    <mergeCell ref="A57:G57"/>
    <mergeCell ref="I65:I66"/>
    <mergeCell ref="D67:E67"/>
    <mergeCell ref="I67:I68"/>
    <mergeCell ref="D68:E68"/>
    <mergeCell ref="I70:I71"/>
    <mergeCell ref="A120:I120"/>
    <mergeCell ref="A121:I128"/>
    <mergeCell ref="A129:I129"/>
    <mergeCell ref="A4:J5"/>
    <mergeCell ref="D88:E88"/>
    <mergeCell ref="I15:J15"/>
    <mergeCell ref="I16:J16"/>
    <mergeCell ref="A106:I106"/>
    <mergeCell ref="A107:I107"/>
    <mergeCell ref="A114:C114"/>
    <mergeCell ref="A115:D115"/>
    <mergeCell ref="A117:D117"/>
    <mergeCell ref="A118:D118"/>
    <mergeCell ref="A76:I76"/>
    <mergeCell ref="J77:J82"/>
    <mergeCell ref="A98:H98"/>
    <mergeCell ref="F132:J134"/>
    <mergeCell ref="F136:J138"/>
    <mergeCell ref="F140:J142"/>
    <mergeCell ref="F143:J143"/>
    <mergeCell ref="F144:J145"/>
  </mergeCells>
  <conditionalFormatting sqref="A39:F49">
    <cfRule type="expression" dxfId="28" priority="4">
      <formula>$G39=$F$38</formula>
    </cfRule>
  </conditionalFormatting>
  <conditionalFormatting sqref="A50:F51">
    <cfRule type="expression" dxfId="27" priority="1">
      <formula>$A$56=0</formula>
    </cfRule>
  </conditionalFormatting>
  <conditionalFormatting sqref="A56:G56">
    <cfRule type="expression" dxfId="26" priority="3">
      <formula>$A$56=0</formula>
    </cfRule>
  </conditionalFormatting>
  <dataValidations count="11">
    <dataValidation type="whole" allowBlank="1" showInputMessage="1" showErrorMessage="1" error="KZ kann nur 0, 1, 2 oder 3 sein!" sqref="J91" xr:uid="{7A975ACD-6622-48C5-962E-8197B4EDB257}">
      <formula1>0</formula1>
      <formula2>3</formula2>
    </dataValidation>
    <dataValidation type="decimal" errorStyle="warning" allowBlank="1" showInputMessage="1" showErrorMessage="1" error="Wert erscheint inplausibel!" sqref="H110" xr:uid="{F7A43414-E7F4-49C2-8C50-DBAD312EF894}">
      <formula1>10</formula1>
      <formula2>20</formula2>
    </dataValidation>
    <dataValidation errorStyle="warning" allowBlank="1" showInputMessage="1" showErrorMessage="1" error="Wert erscheint unplausibel; nur Mehrentgelt wegen Mehrarbeit angeben (K3 Zeile 8)!" sqref="H109" xr:uid="{92497A70-5C1C-4FAD-92D1-C712B9A00EAA}"/>
    <dataValidation type="decimal" errorStyle="warning" allowBlank="1" showInputMessage="1" showErrorMessage="1" error="Wert ist unplausibel!" sqref="C109:C110" xr:uid="{B111F2B1-667A-4CFD-AE7E-63D8BD6AD873}">
      <formula1>30</formula1>
      <formula2>50</formula2>
    </dataValidation>
    <dataValidation type="decimal" errorStyle="warning" allowBlank="1" showInputMessage="1" showErrorMessage="1" error="Bitte Eingabe prüfen!" sqref="I91" xr:uid="{3F4EF685-194B-4CC4-8D33-22C66BFA367A}">
      <formula1>-0.05</formula1>
      <formula2>0.07</formula2>
    </dataValidation>
    <dataValidation type="decimal" errorStyle="warning" allowBlank="1" showInputMessage="1" showErrorMessage="1" error="Wert muss negativ sein; über - 15 Tage ist unplausibel." sqref="H70:H71 H73:H74" xr:uid="{D2BFD5A9-8522-4ABB-B56E-C1BEB74CE0F5}">
      <formula1>-15</formula1>
      <formula2>0</formula2>
    </dataValidation>
    <dataValidation type="decimal" errorStyle="warning" allowBlank="1" showInputMessage="1" showErrorMessage="1" error="Bitte Eingabewert prüfen!" sqref="H39:H51" xr:uid="{BAD8078F-70C0-499D-8A3E-F84A1F08A343}">
      <formula1>0</formula1>
      <formula2>0.2</formula2>
    </dataValidation>
    <dataValidation type="date" operator="greaterThan" allowBlank="1" showInputMessage="1" showErrorMessage="1" sqref="A38:B38" xr:uid="{F98DD305-937B-49B4-8EEC-E4C87C5DF538}">
      <formula1>42005</formula1>
    </dataValidation>
    <dataValidation type="list" showInputMessage="1" showErrorMessage="1" sqref="G39:G51" xr:uid="{317E7C8E-6B5B-4ED3-910A-87CB5B31437A}">
      <formula1>$E$38:$F$38</formula1>
    </dataValidation>
    <dataValidation type="decimal" allowBlank="1" showInputMessage="1" showErrorMessage="1" sqref="C67" xr:uid="{1C3B1F04-EE83-49BF-ABF1-D666C6614047}">
      <formula1>0</formula1>
      <formula2>1</formula2>
    </dataValidation>
    <dataValidation type="decimal" errorStyle="warning" allowBlank="1" showInputMessage="1" showErrorMessage="1" error="Wert erscheint hoch, bzw darf NICHT größer 0 sein!" sqref="H66" xr:uid="{57C3AB9A-06FF-4635-AF3C-8619DEA51A10}">
      <formula1>-15</formula1>
      <formula2>0</formula2>
    </dataValidation>
  </dataValidations>
  <hyperlinks>
    <hyperlink ref="A129" r:id="rId1" xr:uid="{842D0D0E-635F-4235-81F8-66D256FE8AF1}"/>
    <hyperlink ref="F144" r:id="rId2" xr:uid="{422411FD-3E8D-4A19-A879-B46E2DA818F9}"/>
  </hyperlinks>
  <pageMargins left="0.7" right="0.7" top="0.78740157499999996" bottom="0.78740157499999996" header="0.3" footer="0.3"/>
  <pageSetup paperSize="9" orientation="portrait" r:id="rId3"/>
  <headerFooter>
    <oddFooter>&amp;LSeite &amp;P/&amp;N&amp;C&amp;"-,Fett"Personalnebenkosten&amp;"-,Standard"
Eisen- u Metallverarb. Gew.</oddFooter>
  </headerFooter>
  <rowBreaks count="2" manualBreakCount="2">
    <brk id="59" max="16383" man="1"/>
    <brk id="106" max="16383" man="1"/>
  </rowBreaks>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6A4D2-E6D0-46F4-80D9-AA6384208902}">
  <sheetPr codeName="Tabelle8">
    <tabColor rgb="FF00B050"/>
  </sheetPr>
  <dimension ref="A1:P147"/>
  <sheetViews>
    <sheetView showGridLines="0" showWhiteSpace="0" topLeftCell="A87" zoomScaleNormal="100" workbookViewId="0">
      <selection activeCell="G39" sqref="G39"/>
    </sheetView>
  </sheetViews>
  <sheetFormatPr baseColWidth="10" defaultRowHeight="14.25" x14ac:dyDescent="0.45"/>
  <cols>
    <col min="1" max="5" width="9.3984375" style="1" customWidth="1"/>
    <col min="6" max="6" width="11.796875" style="1" customWidth="1"/>
    <col min="7" max="7" width="8.3984375" style="1" customWidth="1"/>
    <col min="8" max="8" width="9.3984375" style="1" customWidth="1"/>
    <col min="9" max="9" width="9.86328125" style="1" customWidth="1"/>
    <col min="10" max="10" width="2.06640625" style="1" customWidth="1"/>
    <col min="11" max="11" width="1.1328125" style="1" customWidth="1"/>
    <col min="12" max="12" width="10.6640625" style="1"/>
    <col min="13" max="16" width="0" style="1" hidden="1" customWidth="1"/>
    <col min="17" max="16384" width="10.6640625" style="1"/>
  </cols>
  <sheetData>
    <row r="1" spans="1:10" ht="18" x14ac:dyDescent="0.55000000000000004">
      <c r="A1" s="515" t="s">
        <v>147</v>
      </c>
      <c r="B1" s="516"/>
      <c r="C1" s="516"/>
      <c r="D1" s="516"/>
      <c r="E1" s="516"/>
      <c r="F1" s="516"/>
      <c r="G1" s="516"/>
      <c r="H1" s="516"/>
      <c r="I1" s="516"/>
      <c r="J1" s="517"/>
    </row>
    <row r="2" spans="1:10" ht="18" x14ac:dyDescent="0.55000000000000004">
      <c r="A2" s="518" t="s">
        <v>148</v>
      </c>
      <c r="B2" s="519"/>
      <c r="C2" s="519"/>
      <c r="D2" s="519"/>
      <c r="E2" s="519"/>
      <c r="F2" s="519"/>
      <c r="G2" s="519"/>
      <c r="H2" s="519"/>
      <c r="I2" s="519"/>
      <c r="J2" s="520"/>
    </row>
    <row r="3" spans="1:10" ht="18" x14ac:dyDescent="0.45">
      <c r="A3" s="758" t="s">
        <v>149</v>
      </c>
      <c r="B3" s="759"/>
      <c r="C3" s="759"/>
      <c r="D3" s="759"/>
      <c r="E3" s="759"/>
      <c r="F3" s="759"/>
      <c r="G3" s="759"/>
      <c r="H3" s="759"/>
      <c r="I3" s="759"/>
      <c r="J3" s="760"/>
    </row>
    <row r="4" spans="1:10" ht="18" customHeight="1" x14ac:dyDescent="0.45">
      <c r="A4" s="770" t="s">
        <v>268</v>
      </c>
      <c r="B4" s="771"/>
      <c r="C4" s="771"/>
      <c r="D4" s="771"/>
      <c r="E4" s="771"/>
      <c r="F4" s="771"/>
      <c r="G4" s="771"/>
      <c r="H4" s="771"/>
      <c r="I4" s="771"/>
      <c r="J4" s="772"/>
    </row>
    <row r="5" spans="1:10" ht="18" customHeight="1" x14ac:dyDescent="0.45">
      <c r="A5" s="770"/>
      <c r="B5" s="771"/>
      <c r="C5" s="771"/>
      <c r="D5" s="771"/>
      <c r="E5" s="771"/>
      <c r="F5" s="771"/>
      <c r="G5" s="771"/>
      <c r="H5" s="771"/>
      <c r="I5" s="771"/>
      <c r="J5" s="772"/>
    </row>
    <row r="6" spans="1:10" ht="18" customHeight="1" x14ac:dyDescent="0.45">
      <c r="A6" s="397"/>
      <c r="B6" s="398"/>
      <c r="C6" s="398"/>
      <c r="D6" s="398"/>
      <c r="E6" s="398" t="s">
        <v>300</v>
      </c>
      <c r="F6" s="398"/>
      <c r="G6" s="398"/>
      <c r="H6" s="398"/>
      <c r="I6" s="398"/>
      <c r="J6" s="399"/>
    </row>
    <row r="7" spans="1:10" ht="18" customHeight="1" x14ac:dyDescent="0.45">
      <c r="A7" s="397"/>
      <c r="B7" s="398"/>
      <c r="C7" s="398"/>
      <c r="D7" s="398"/>
      <c r="E7" s="398"/>
      <c r="F7" s="398"/>
      <c r="G7" s="398"/>
      <c r="H7" s="398"/>
      <c r="I7" s="398"/>
      <c r="J7" s="399"/>
    </row>
    <row r="8" spans="1:10" ht="18" x14ac:dyDescent="0.55000000000000004">
      <c r="A8" s="518" t="s">
        <v>151</v>
      </c>
      <c r="B8" s="519"/>
      <c r="C8" s="519"/>
      <c r="D8" s="519"/>
      <c r="E8" s="519"/>
      <c r="F8" s="519"/>
      <c r="G8" s="519"/>
      <c r="H8" s="519"/>
      <c r="I8" s="519"/>
      <c r="J8" s="520"/>
    </row>
    <row r="9" spans="1:10" ht="15.75" x14ac:dyDescent="0.5">
      <c r="A9" s="761" t="s">
        <v>204</v>
      </c>
      <c r="B9" s="762"/>
      <c r="C9" s="762"/>
      <c r="D9" s="762"/>
      <c r="E9" s="762"/>
      <c r="F9" s="762"/>
      <c r="G9" s="762"/>
      <c r="H9" s="762"/>
      <c r="I9" s="762"/>
      <c r="J9" s="763"/>
    </row>
    <row r="10" spans="1:10" x14ac:dyDescent="0.45">
      <c r="A10" s="418" t="s">
        <v>250</v>
      </c>
      <c r="B10" s="420"/>
      <c r="C10" s="420" t="str">
        <f ca="1">MID(CELL("Dateiname",$A$1),FIND("]", CELL("Dateiname",$A$1))+1,31)</f>
        <v>Eisen_Metallv_Gew</v>
      </c>
      <c r="D10" s="420"/>
      <c r="E10" s="420"/>
      <c r="F10" s="420"/>
      <c r="G10" s="420"/>
      <c r="H10" s="420"/>
      <c r="I10" s="420"/>
      <c r="J10" s="421"/>
    </row>
    <row r="11" spans="1:10" ht="15.75" x14ac:dyDescent="0.5">
      <c r="A11" s="363"/>
      <c r="B11" s="363"/>
      <c r="C11" s="363"/>
      <c r="D11" s="363"/>
      <c r="E11" s="363"/>
      <c r="F11" s="363"/>
      <c r="G11" s="363"/>
      <c r="H11" s="363"/>
      <c r="I11" s="363"/>
      <c r="J11" s="363"/>
    </row>
    <row r="12" spans="1:10" ht="15.75" x14ac:dyDescent="0.5">
      <c r="A12" s="363"/>
      <c r="B12" s="363"/>
      <c r="C12" s="363"/>
      <c r="D12" s="363"/>
      <c r="F12" s="363"/>
      <c r="G12" s="363"/>
      <c r="H12" s="363"/>
      <c r="I12" s="363"/>
      <c r="J12" s="363"/>
    </row>
    <row r="13" spans="1:10" ht="15.75" x14ac:dyDescent="0.5">
      <c r="A13" s="363"/>
      <c r="B13" s="363"/>
      <c r="C13" s="363"/>
      <c r="D13" s="363"/>
      <c r="E13" s="363"/>
      <c r="F13" s="363"/>
      <c r="G13" s="363"/>
      <c r="H13" s="363"/>
      <c r="I13" s="363"/>
      <c r="J13" s="363"/>
    </row>
    <row r="14" spans="1:10" ht="15.75" x14ac:dyDescent="0.5">
      <c r="A14" s="603" t="s">
        <v>234</v>
      </c>
      <c r="B14" s="604"/>
      <c r="C14" s="604"/>
      <c r="D14" s="604"/>
      <c r="E14" s="604"/>
      <c r="F14" s="604"/>
      <c r="G14" s="604"/>
      <c r="H14" s="604"/>
      <c r="I14" s="604"/>
      <c r="J14" s="605"/>
    </row>
    <row r="15" spans="1:10" ht="15.75" x14ac:dyDescent="0.5">
      <c r="A15" s="381"/>
      <c r="B15" s="390" t="s">
        <v>198</v>
      </c>
      <c r="C15" s="376" t="s">
        <v>106</v>
      </c>
      <c r="D15" s="376" t="s">
        <v>108</v>
      </c>
      <c r="E15" s="376" t="s">
        <v>110</v>
      </c>
      <c r="F15" s="376" t="s">
        <v>112</v>
      </c>
      <c r="G15" s="616" t="s">
        <v>239</v>
      </c>
      <c r="H15" s="616"/>
      <c r="I15" s="716" t="s">
        <v>255</v>
      </c>
      <c r="J15" s="717"/>
    </row>
    <row r="16" spans="1:10" ht="15.75" x14ac:dyDescent="0.5">
      <c r="A16" s="382"/>
      <c r="B16" s="391">
        <f>H52</f>
        <v>0.29569999999999996</v>
      </c>
      <c r="C16" s="383">
        <f>E115</f>
        <v>0.39010227032734968</v>
      </c>
      <c r="D16" s="383">
        <f t="shared" ref="D16:F16" si="0">F115</f>
        <v>0</v>
      </c>
      <c r="E16" s="383">
        <f t="shared" si="0"/>
        <v>0</v>
      </c>
      <c r="F16" s="383">
        <f t="shared" si="0"/>
        <v>0.27540385075677581</v>
      </c>
      <c r="G16" s="617">
        <f>C16+D16+E16+F16</f>
        <v>0.66550612108412555</v>
      </c>
      <c r="H16" s="618"/>
      <c r="I16" s="608">
        <f>I119</f>
        <v>0.65450739767732002</v>
      </c>
      <c r="J16" s="609"/>
    </row>
    <row r="17" spans="1:10" ht="15.75" x14ac:dyDescent="0.5">
      <c r="A17" s="364"/>
      <c r="B17" s="370"/>
      <c r="C17" s="364"/>
      <c r="D17" s="364"/>
      <c r="E17" s="364"/>
      <c r="F17" s="364"/>
      <c r="G17" s="364"/>
      <c r="H17" s="364"/>
      <c r="I17" s="364"/>
      <c r="J17" s="364"/>
    </row>
    <row r="18" spans="1:10" x14ac:dyDescent="0.45">
      <c r="A18" s="625" t="s">
        <v>235</v>
      </c>
      <c r="B18" s="626"/>
      <c r="C18" s="626"/>
      <c r="D18" s="626"/>
      <c r="E18" s="626"/>
      <c r="F18" s="626"/>
      <c r="G18" s="626"/>
      <c r="H18" s="626"/>
      <c r="I18" s="626"/>
      <c r="J18" s="627"/>
    </row>
    <row r="19" spans="1:10" x14ac:dyDescent="0.45">
      <c r="A19" s="610"/>
      <c r="B19" s="611"/>
      <c r="C19" s="611"/>
      <c r="D19" s="611"/>
      <c r="E19" s="611"/>
      <c r="F19" s="611"/>
      <c r="G19" s="611"/>
      <c r="H19" s="611"/>
      <c r="I19" s="611"/>
      <c r="J19" s="612"/>
    </row>
    <row r="20" spans="1:10" x14ac:dyDescent="0.45">
      <c r="A20" s="610" t="s">
        <v>236</v>
      </c>
      <c r="B20" s="611"/>
      <c r="C20" s="611"/>
      <c r="D20" s="611"/>
      <c r="E20" s="611"/>
      <c r="F20" s="611"/>
      <c r="G20" s="611"/>
      <c r="H20" s="611"/>
      <c r="I20" s="611"/>
      <c r="J20" s="612"/>
    </row>
    <row r="21" spans="1:10" x14ac:dyDescent="0.45">
      <c r="A21" s="610"/>
      <c r="B21" s="611"/>
      <c r="C21" s="611"/>
      <c r="D21" s="611"/>
      <c r="E21" s="611"/>
      <c r="F21" s="611"/>
      <c r="G21" s="611"/>
      <c r="H21" s="611"/>
      <c r="I21" s="611"/>
      <c r="J21" s="612"/>
    </row>
    <row r="22" spans="1:10" x14ac:dyDescent="0.45">
      <c r="A22" s="610"/>
      <c r="B22" s="611"/>
      <c r="C22" s="611"/>
      <c r="D22" s="611"/>
      <c r="E22" s="611"/>
      <c r="F22" s="611"/>
      <c r="G22" s="611"/>
      <c r="H22" s="611"/>
      <c r="I22" s="611"/>
      <c r="J22" s="612"/>
    </row>
    <row r="23" spans="1:10" x14ac:dyDescent="0.45">
      <c r="A23" s="610" t="s">
        <v>237</v>
      </c>
      <c r="B23" s="611"/>
      <c r="C23" s="611"/>
      <c r="D23" s="611"/>
      <c r="E23" s="611"/>
      <c r="F23" s="611"/>
      <c r="G23" s="611"/>
      <c r="H23" s="611"/>
      <c r="I23" s="611"/>
      <c r="J23" s="612"/>
    </row>
    <row r="24" spans="1:10" x14ac:dyDescent="0.45">
      <c r="A24" s="610"/>
      <c r="B24" s="611"/>
      <c r="C24" s="611"/>
      <c r="D24" s="611"/>
      <c r="E24" s="611"/>
      <c r="F24" s="611"/>
      <c r="G24" s="611"/>
      <c r="H24" s="611"/>
      <c r="I24" s="611"/>
      <c r="J24" s="612"/>
    </row>
    <row r="25" spans="1:10" x14ac:dyDescent="0.45">
      <c r="A25" s="610"/>
      <c r="B25" s="611"/>
      <c r="C25" s="611"/>
      <c r="D25" s="611"/>
      <c r="E25" s="611"/>
      <c r="F25" s="611"/>
      <c r="G25" s="611"/>
      <c r="H25" s="611"/>
      <c r="I25" s="611"/>
      <c r="J25" s="612"/>
    </row>
    <row r="26" spans="1:10" x14ac:dyDescent="0.45">
      <c r="A26" s="610" t="s">
        <v>238</v>
      </c>
      <c r="B26" s="611"/>
      <c r="C26" s="611"/>
      <c r="D26" s="611"/>
      <c r="E26" s="611"/>
      <c r="F26" s="611"/>
      <c r="G26" s="611"/>
      <c r="H26" s="611"/>
      <c r="I26" s="611"/>
      <c r="J26" s="612"/>
    </row>
    <row r="27" spans="1:10" x14ac:dyDescent="0.45">
      <c r="A27" s="610"/>
      <c r="B27" s="611"/>
      <c r="C27" s="611"/>
      <c r="D27" s="611"/>
      <c r="E27" s="611"/>
      <c r="F27" s="611"/>
      <c r="G27" s="611"/>
      <c r="H27" s="611"/>
      <c r="I27" s="611"/>
      <c r="J27" s="612"/>
    </row>
    <row r="28" spans="1:10" x14ac:dyDescent="0.45">
      <c r="A28" s="613"/>
      <c r="B28" s="614"/>
      <c r="C28" s="614"/>
      <c r="D28" s="614"/>
      <c r="E28" s="614"/>
      <c r="F28" s="614"/>
      <c r="G28" s="614"/>
      <c r="H28" s="614"/>
      <c r="I28" s="614"/>
      <c r="J28" s="615"/>
    </row>
    <row r="29" spans="1:10" x14ac:dyDescent="0.45">
      <c r="A29" s="776" t="s">
        <v>243</v>
      </c>
      <c r="B29" s="777"/>
      <c r="C29" s="777"/>
      <c r="D29" s="777"/>
      <c r="E29" s="777"/>
      <c r="F29" s="777"/>
      <c r="G29" s="777"/>
      <c r="H29" s="777"/>
      <c r="I29" s="777"/>
      <c r="J29" s="778"/>
    </row>
    <row r="30" spans="1:10" x14ac:dyDescent="0.45">
      <c r="A30" s="779"/>
      <c r="B30" s="780"/>
      <c r="C30" s="780"/>
      <c r="D30" s="780"/>
      <c r="E30" s="780"/>
      <c r="F30" s="780"/>
      <c r="G30" s="780"/>
      <c r="H30" s="780"/>
      <c r="I30" s="780"/>
      <c r="J30" s="781"/>
    </row>
    <row r="31" spans="1:10" x14ac:dyDescent="0.45">
      <c r="A31" s="782"/>
      <c r="B31" s="783"/>
      <c r="C31" s="783"/>
      <c r="D31" s="783"/>
      <c r="E31" s="783"/>
      <c r="F31" s="783"/>
      <c r="G31" s="783"/>
      <c r="H31" s="783"/>
      <c r="I31" s="783"/>
      <c r="J31" s="784"/>
    </row>
    <row r="32" spans="1:10" x14ac:dyDescent="0.45">
      <c r="A32" s="619" t="s">
        <v>242</v>
      </c>
      <c r="B32" s="620"/>
      <c r="C32" s="620"/>
      <c r="D32" s="620"/>
      <c r="E32" s="620"/>
      <c r="F32" s="620"/>
      <c r="G32" s="620"/>
      <c r="H32" s="620"/>
      <c r="I32" s="620"/>
      <c r="J32" s="621"/>
    </row>
    <row r="33" spans="1:10" x14ac:dyDescent="0.45">
      <c r="A33" s="622"/>
      <c r="B33" s="623"/>
      <c r="C33" s="623"/>
      <c r="D33" s="623"/>
      <c r="E33" s="623"/>
      <c r="F33" s="623"/>
      <c r="G33" s="623"/>
      <c r="H33" s="623"/>
      <c r="I33" s="623"/>
      <c r="J33" s="624"/>
    </row>
    <row r="34" spans="1:10" ht="15.75" x14ac:dyDescent="0.5">
      <c r="A34" s="376"/>
      <c r="B34" s="376"/>
      <c r="C34" s="376"/>
      <c r="D34" s="376"/>
      <c r="E34" s="376"/>
      <c r="F34" s="376"/>
      <c r="G34" s="376"/>
      <c r="H34" s="376"/>
      <c r="I34" s="376"/>
      <c r="J34" s="376"/>
    </row>
    <row r="35" spans="1:10" ht="15.75" x14ac:dyDescent="0.45">
      <c r="A35" s="712" t="s">
        <v>241</v>
      </c>
      <c r="B35" s="712"/>
      <c r="C35" s="712"/>
      <c r="D35" s="712"/>
      <c r="E35" s="712"/>
      <c r="F35" s="712"/>
      <c r="G35" s="712"/>
      <c r="H35" s="712"/>
      <c r="I35" s="712"/>
      <c r="J35" s="712"/>
    </row>
    <row r="36" spans="1:10" ht="15.75" x14ac:dyDescent="0.5">
      <c r="A36" s="363"/>
      <c r="B36" s="363"/>
      <c r="C36" s="363"/>
      <c r="D36" s="363"/>
      <c r="E36" s="363"/>
      <c r="F36" s="363"/>
      <c r="G36" s="363"/>
      <c r="H36" s="363"/>
      <c r="I36" s="363"/>
      <c r="J36" s="363"/>
    </row>
    <row r="37" spans="1:10" x14ac:dyDescent="0.45">
      <c r="A37" s="687" t="s">
        <v>40</v>
      </c>
      <c r="B37" s="688"/>
      <c r="C37" s="688"/>
      <c r="D37" s="688"/>
      <c r="E37" s="688"/>
      <c r="F37" s="688"/>
      <c r="G37" s="689"/>
      <c r="H37" s="690"/>
    </row>
    <row r="38" spans="1:10" x14ac:dyDescent="0.45">
      <c r="A38" s="753">
        <f>'DPNK-Stamm'!B2</f>
        <v>46006</v>
      </c>
      <c r="B38" s="754"/>
      <c r="C38" s="196"/>
      <c r="D38" s="40"/>
      <c r="E38" s="261" t="s">
        <v>81</v>
      </c>
      <c r="F38" s="262" t="s">
        <v>83</v>
      </c>
      <c r="G38" s="43"/>
      <c r="H38" s="227" t="s">
        <v>19</v>
      </c>
    </row>
    <row r="39" spans="1:10" x14ac:dyDescent="0.45">
      <c r="A39" s="755" t="str">
        <f>'DPNK-Stamm'!A4</f>
        <v>Arbeitslosenversicherung</v>
      </c>
      <c r="B39" s="756"/>
      <c r="C39" s="756"/>
      <c r="D39" s="756"/>
      <c r="E39" s="756"/>
      <c r="F39" s="757"/>
      <c r="G39" s="275" t="s">
        <v>81</v>
      </c>
      <c r="H39" s="224">
        <f>IF(G39=$E$38,'DPNK-Stamm'!H4,"")</f>
        <v>2.9499999999999998E-2</v>
      </c>
    </row>
    <row r="40" spans="1:10" x14ac:dyDescent="0.45">
      <c r="A40" s="628" t="str">
        <f>'DPNK-Stamm'!A5</f>
        <v>Zuschlag Insolvenzentgeltsicherung</v>
      </c>
      <c r="B40" s="629"/>
      <c r="C40" s="629"/>
      <c r="D40" s="629"/>
      <c r="E40" s="629"/>
      <c r="F40" s="630"/>
      <c r="G40" s="276" t="s">
        <v>81</v>
      </c>
      <c r="H40" s="225">
        <f>IF(G40=$E$38,'DPNK-Stamm'!H5,"")</f>
        <v>1E-3</v>
      </c>
    </row>
    <row r="41" spans="1:10" x14ac:dyDescent="0.45">
      <c r="A41" s="628" t="str">
        <f>'DPNK-Stamm'!A6</f>
        <v>Pensionsversicherung ASVG</v>
      </c>
      <c r="B41" s="629"/>
      <c r="C41" s="629"/>
      <c r="D41" s="629"/>
      <c r="E41" s="629"/>
      <c r="F41" s="630"/>
      <c r="G41" s="276" t="s">
        <v>81</v>
      </c>
      <c r="H41" s="225">
        <f>IF(G41=$E$38,'DPNK-Stamm'!H6,"")</f>
        <v>0.1255</v>
      </c>
    </row>
    <row r="42" spans="1:10" x14ac:dyDescent="0.45">
      <c r="A42" s="628" t="str">
        <f>'DPNK-Stamm'!A7</f>
        <v>Krankenversicherung ASVG</v>
      </c>
      <c r="B42" s="629"/>
      <c r="C42" s="629"/>
      <c r="D42" s="629"/>
      <c r="E42" s="629"/>
      <c r="F42" s="630"/>
      <c r="G42" s="276" t="s">
        <v>81</v>
      </c>
      <c r="H42" s="225">
        <f>IF(G42=$E$38,'DPNK-Stamm'!H7,"")</f>
        <v>3.78E-2</v>
      </c>
    </row>
    <row r="43" spans="1:10" x14ac:dyDescent="0.45">
      <c r="A43" s="628" t="str">
        <f>'DPNK-Stamm'!A8</f>
        <v>Unfallversicherung</v>
      </c>
      <c r="B43" s="629"/>
      <c r="C43" s="629"/>
      <c r="D43" s="629"/>
      <c r="E43" s="629"/>
      <c r="F43" s="630"/>
      <c r="G43" s="276" t="s">
        <v>81</v>
      </c>
      <c r="H43" s="225">
        <f>IF(G43=$E$38,'DPNK-Stamm'!H8,"")</f>
        <v>1.0999999999999999E-2</v>
      </c>
    </row>
    <row r="44" spans="1:10" x14ac:dyDescent="0.45">
      <c r="A44" s="628" t="str">
        <f>'DPNK-Stamm'!A9</f>
        <v>Familienlastenausgleichsfonds (FLAF)</v>
      </c>
      <c r="B44" s="629"/>
      <c r="C44" s="629"/>
      <c r="D44" s="629"/>
      <c r="E44" s="629"/>
      <c r="F44" s="630"/>
      <c r="G44" s="276" t="s">
        <v>81</v>
      </c>
      <c r="H44" s="225">
        <f>IF(G44=$E$38,'DPNK-Stamm'!H9,"")</f>
        <v>3.6999999999999998E-2</v>
      </c>
    </row>
    <row r="45" spans="1:10" x14ac:dyDescent="0.45">
      <c r="A45" s="628" t="str">
        <f>'DPNK-Stamm'!A10</f>
        <v>DZ zum FLAF (im Mittel; bitte zutreffenden Bundesländerwert eintragen)</v>
      </c>
      <c r="B45" s="629"/>
      <c r="C45" s="629"/>
      <c r="D45" s="629"/>
      <c r="E45" s="629"/>
      <c r="F45" s="630"/>
      <c r="G45" s="276" t="s">
        <v>81</v>
      </c>
      <c r="H45" s="225">
        <f>IF(G45=$E$38,'DPNK-Stamm'!H10,"")</f>
        <v>3.5999999999999999E-3</v>
      </c>
    </row>
    <row r="46" spans="1:10" x14ac:dyDescent="0.45">
      <c r="A46" s="628" t="str">
        <f>'DPNK-Stamm'!A11</f>
        <v>Wohnbauförderungsbeitrag alle BL o. Wien</v>
      </c>
      <c r="B46" s="629"/>
      <c r="C46" s="629"/>
      <c r="D46" s="629"/>
      <c r="E46" s="629"/>
      <c r="F46" s="630"/>
      <c r="G46" s="276" t="s">
        <v>81</v>
      </c>
      <c r="H46" s="225">
        <f>IF(G46=$E$38,'DPNK-Stamm'!H11,"")</f>
        <v>5.0000000000000001E-3</v>
      </c>
    </row>
    <row r="47" spans="1:10" x14ac:dyDescent="0.45">
      <c r="A47" s="628" t="str">
        <f>'DPNK-Stamm'!A12</f>
        <v>Schlechtwetterentschädigungsbeitrag</v>
      </c>
      <c r="B47" s="629"/>
      <c r="C47" s="629"/>
      <c r="D47" s="629"/>
      <c r="E47" s="629"/>
      <c r="F47" s="630"/>
      <c r="G47" s="276" t="s">
        <v>83</v>
      </c>
      <c r="H47" s="225" t="str">
        <f>IF(G47=$E$38,'DPNK-Stamm'!H12,"")</f>
        <v/>
      </c>
    </row>
    <row r="48" spans="1:10" x14ac:dyDescent="0.45">
      <c r="A48" s="628" t="str">
        <f>'DPNK-Stamm'!A13</f>
        <v>Kommunalsteuer</v>
      </c>
      <c r="B48" s="629"/>
      <c r="C48" s="629"/>
      <c r="D48" s="629"/>
      <c r="E48" s="629"/>
      <c r="F48" s="630"/>
      <c r="G48" s="276" t="s">
        <v>81</v>
      </c>
      <c r="H48" s="225">
        <f>IF(G48=$E$38,'DPNK-Stamm'!H13,"")</f>
        <v>0.03</v>
      </c>
    </row>
    <row r="49" spans="1:10" x14ac:dyDescent="0.45">
      <c r="A49" s="785" t="str">
        <f>'DPNK-Stamm'!A14</f>
        <v>Abfertigung-Neu (Betriebl. Mitarbeitervorsorge)</v>
      </c>
      <c r="B49" s="786"/>
      <c r="C49" s="786"/>
      <c r="D49" s="786"/>
      <c r="E49" s="786"/>
      <c r="F49" s="787"/>
      <c r="G49" s="277" t="s">
        <v>81</v>
      </c>
      <c r="H49" s="226">
        <f>IF(G49=$E$38,'DPNK-Stamm'!H14,"")</f>
        <v>1.5299999999999999E-2</v>
      </c>
    </row>
    <row r="50" spans="1:10" x14ac:dyDescent="0.45">
      <c r="A50" s="489" t="str">
        <f>'DPNK-Stamm'!A15</f>
        <v>frei</v>
      </c>
      <c r="B50" s="490"/>
      <c r="C50" s="490"/>
      <c r="D50" s="490"/>
      <c r="E50" s="490"/>
      <c r="F50" s="713"/>
      <c r="G50" s="276"/>
      <c r="H50" s="225" t="str">
        <f>IF(G50=$E$38,'DPNK-Stamm'!H15,"")</f>
        <v/>
      </c>
    </row>
    <row r="51" spans="1:10" x14ac:dyDescent="0.45">
      <c r="A51" s="651" t="str">
        <f>'DPNK-Stamm'!A16</f>
        <v>frei</v>
      </c>
      <c r="B51" s="652"/>
      <c r="C51" s="652"/>
      <c r="D51" s="652"/>
      <c r="E51" s="652"/>
      <c r="F51" s="720"/>
      <c r="G51" s="277"/>
      <c r="H51" s="226" t="str">
        <f>IF(G51=$E$38,'DPNK-Stamm'!H16,"")</f>
        <v/>
      </c>
    </row>
    <row r="52" spans="1:10" x14ac:dyDescent="0.45">
      <c r="A52" s="65" t="s">
        <v>41</v>
      </c>
      <c r="B52" s="66"/>
      <c r="C52" s="66"/>
      <c r="D52" s="66"/>
      <c r="E52" s="66"/>
      <c r="F52" s="66"/>
      <c r="G52" s="101"/>
      <c r="H52" s="234">
        <f>SUM(H39:H51)</f>
        <v>0.29569999999999996</v>
      </c>
    </row>
    <row r="53" spans="1:10" x14ac:dyDescent="0.45">
      <c r="A53" s="645"/>
      <c r="B53" s="645"/>
      <c r="C53" s="645"/>
      <c r="D53" s="645"/>
      <c r="E53" s="645"/>
      <c r="F53" s="645"/>
      <c r="G53" s="645"/>
      <c r="H53" s="645"/>
    </row>
    <row r="54" spans="1:10" x14ac:dyDescent="0.45">
      <c r="A54" s="600" t="str">
        <f>'DPNK-Stamm'!A20</f>
        <v>DPNK auf laufendes Entgelt</v>
      </c>
      <c r="B54" s="601"/>
      <c r="C54" s="601"/>
      <c r="D54" s="601"/>
      <c r="E54" s="601"/>
      <c r="F54" s="601"/>
      <c r="G54" s="601"/>
      <c r="H54" s="228">
        <f>H52</f>
        <v>0.29569999999999996</v>
      </c>
    </row>
    <row r="55" spans="1:10" x14ac:dyDescent="0.45">
      <c r="A55" s="631" t="str">
        <f>'DPNK-Stamm'!A21</f>
        <v>abzüglich Wohnbauförderungsbeitrag</v>
      </c>
      <c r="B55" s="632"/>
      <c r="C55" s="632"/>
      <c r="D55" s="632"/>
      <c r="E55" s="632"/>
      <c r="F55" s="632"/>
      <c r="G55" s="632"/>
      <c r="H55" s="69">
        <f>'DPNK-Stamm'!H21</f>
        <v>-5.0000000000000001E-3</v>
      </c>
    </row>
    <row r="56" spans="1:10" hidden="1" x14ac:dyDescent="0.45">
      <c r="A56" s="651">
        <f>'DPNK-Stamm'!A22</f>
        <v>0</v>
      </c>
      <c r="B56" s="652"/>
      <c r="C56" s="652"/>
      <c r="D56" s="652"/>
      <c r="E56" s="652"/>
      <c r="F56" s="652"/>
      <c r="G56" s="652"/>
      <c r="H56" s="68">
        <f>'DPNK-Stamm'!H22</f>
        <v>0</v>
      </c>
    </row>
    <row r="57" spans="1:10" x14ac:dyDescent="0.45">
      <c r="A57" s="646" t="str">
        <f>'DPNK-Stamm'!A23</f>
        <v>Direkte Personalnebenkosten auf Sonderzahlungen</v>
      </c>
      <c r="B57" s="647"/>
      <c r="C57" s="647"/>
      <c r="D57" s="647"/>
      <c r="E57" s="647"/>
      <c r="F57" s="647"/>
      <c r="G57" s="647"/>
      <c r="H57" s="67">
        <f>SUM(H54:H56)</f>
        <v>0.29069999999999996</v>
      </c>
    </row>
    <row r="58" spans="1:10" x14ac:dyDescent="0.45">
      <c r="A58" s="435"/>
      <c r="B58" s="435"/>
      <c r="C58" s="435"/>
      <c r="D58" s="435"/>
      <c r="E58" s="435"/>
      <c r="F58" s="435"/>
      <c r="G58" s="435"/>
      <c r="H58" s="442"/>
    </row>
    <row r="60" spans="1:10" x14ac:dyDescent="0.45">
      <c r="A60" s="177" t="s">
        <v>0</v>
      </c>
      <c r="B60" s="178"/>
      <c r="C60" s="178"/>
      <c r="D60" s="178"/>
      <c r="E60" s="178"/>
      <c r="F60" s="178"/>
      <c r="G60" s="178"/>
      <c r="H60" s="178"/>
      <c r="I60" s="179"/>
      <c r="J60" s="190"/>
    </row>
    <row r="61" spans="1:10" x14ac:dyDescent="0.45">
      <c r="A61" s="3" t="s">
        <v>1</v>
      </c>
      <c r="B61" s="180"/>
      <c r="C61" s="180"/>
      <c r="D61" s="180"/>
      <c r="E61" s="4"/>
      <c r="F61" s="4"/>
      <c r="G61" s="4"/>
      <c r="H61" s="5" t="s">
        <v>2</v>
      </c>
      <c r="I61" s="6" t="s">
        <v>3</v>
      </c>
      <c r="J61" s="186"/>
    </row>
    <row r="62" spans="1:10" x14ac:dyDescent="0.45">
      <c r="A62" s="7" t="s">
        <v>119</v>
      </c>
      <c r="B62" s="181"/>
      <c r="C62" s="181"/>
      <c r="D62" s="181"/>
      <c r="E62" s="8"/>
      <c r="F62" s="8"/>
      <c r="G62" s="8"/>
      <c r="H62" s="9">
        <v>365.25</v>
      </c>
      <c r="I62" s="10"/>
      <c r="J62" s="8"/>
    </row>
    <row r="63" spans="1:10" x14ac:dyDescent="0.45">
      <c r="A63" s="11" t="s">
        <v>5</v>
      </c>
      <c r="B63" s="12"/>
      <c r="C63" s="12"/>
      <c r="D63" s="12"/>
      <c r="E63" s="12"/>
      <c r="F63" s="12"/>
      <c r="G63" s="12"/>
      <c r="H63" s="13">
        <f>-H62/7*2</f>
        <v>-104.35714285714286</v>
      </c>
      <c r="I63" s="14"/>
      <c r="J63" s="8"/>
    </row>
    <row r="64" spans="1:10" x14ac:dyDescent="0.45">
      <c r="A64" s="15" t="s">
        <v>7</v>
      </c>
      <c r="B64" s="16"/>
      <c r="C64" s="16"/>
      <c r="D64" s="16"/>
      <c r="E64" s="16"/>
      <c r="F64" s="16"/>
      <c r="G64" s="16"/>
      <c r="H64" s="17">
        <f>SUM(H62:H63)</f>
        <v>260.89285714285711</v>
      </c>
      <c r="I64" s="14"/>
      <c r="J64" s="8"/>
    </row>
    <row r="65" spans="1:14" x14ac:dyDescent="0.45">
      <c r="A65" s="7" t="s">
        <v>120</v>
      </c>
      <c r="B65" s="181"/>
      <c r="C65" s="181"/>
      <c r="D65" s="181"/>
      <c r="E65" s="8"/>
      <c r="F65" s="8"/>
      <c r="G65" s="8"/>
      <c r="H65" s="18">
        <v>-10.5</v>
      </c>
      <c r="I65" s="721">
        <f>-H65-H66</f>
        <v>11.214285714285714</v>
      </c>
      <c r="J65" s="191"/>
    </row>
    <row r="66" spans="1:14" x14ac:dyDescent="0.45">
      <c r="A66" s="7" t="s">
        <v>293</v>
      </c>
      <c r="B66" s="181"/>
      <c r="C66" s="181"/>
      <c r="D66" s="181"/>
      <c r="E66" s="8"/>
      <c r="G66" s="411">
        <v>0.5</v>
      </c>
      <c r="H66" s="273">
        <f>-2*5/7*G66</f>
        <v>-0.7142857142857143</v>
      </c>
      <c r="I66" s="721"/>
      <c r="J66" s="191"/>
    </row>
    <row r="67" spans="1:14" x14ac:dyDescent="0.45">
      <c r="A67" s="7" t="s">
        <v>11</v>
      </c>
      <c r="B67" s="181"/>
      <c r="C67" s="271">
        <v>0.85</v>
      </c>
      <c r="D67" s="722">
        <v>5</v>
      </c>
      <c r="E67" s="722"/>
      <c r="F67" s="19">
        <v>5</v>
      </c>
      <c r="H67" s="18">
        <f>-5*D67*C67</f>
        <v>-21.25</v>
      </c>
      <c r="I67" s="719">
        <f>-H67-H68</f>
        <v>25.75</v>
      </c>
      <c r="J67" s="192"/>
    </row>
    <row r="68" spans="1:14" x14ac:dyDescent="0.45">
      <c r="A68" s="20" t="s">
        <v>13</v>
      </c>
      <c r="B68" s="182"/>
      <c r="C68" s="21">
        <f>1-C67</f>
        <v>0.15000000000000002</v>
      </c>
      <c r="D68" s="718">
        <v>6</v>
      </c>
      <c r="E68" s="718"/>
      <c r="F68" s="22">
        <v>5</v>
      </c>
      <c r="G68" s="198"/>
      <c r="H68" s="23">
        <f>-5*D68*C68</f>
        <v>-4.5000000000000009</v>
      </c>
      <c r="I68" s="719"/>
      <c r="J68" s="192"/>
      <c r="M68" s="264"/>
    </row>
    <row r="69" spans="1:14" x14ac:dyDescent="0.45">
      <c r="A69" s="194" t="s">
        <v>14</v>
      </c>
      <c r="B69" s="444"/>
      <c r="C69" s="8"/>
      <c r="D69" s="8"/>
      <c r="E69" s="8"/>
      <c r="F69" s="8"/>
      <c r="G69" s="8"/>
      <c r="H69" s="24">
        <f>SUM(H64:H68)</f>
        <v>223.92857142857139</v>
      </c>
      <c r="I69" s="14"/>
      <c r="J69" s="8"/>
      <c r="M69" s="264"/>
    </row>
    <row r="70" spans="1:14" x14ac:dyDescent="0.45">
      <c r="A70" s="187" t="s">
        <v>276</v>
      </c>
      <c r="B70" s="8"/>
      <c r="C70" s="8"/>
      <c r="D70" s="8"/>
      <c r="E70" s="8"/>
      <c r="F70" s="8"/>
      <c r="G70" s="8"/>
      <c r="H70" s="96">
        <v>-11</v>
      </c>
      <c r="I70" s="719">
        <f>-H70-H71</f>
        <v>13.5</v>
      </c>
      <c r="J70" s="192"/>
      <c r="M70" s="264"/>
    </row>
    <row r="71" spans="1:14" x14ac:dyDescent="0.45">
      <c r="A71" s="11" t="s">
        <v>277</v>
      </c>
      <c r="B71" s="12"/>
      <c r="C71" s="12"/>
      <c r="D71" s="12"/>
      <c r="E71" s="12"/>
      <c r="F71" s="12"/>
      <c r="G71" s="12"/>
      <c r="H71" s="96">
        <v>-2.5</v>
      </c>
      <c r="I71" s="719"/>
      <c r="J71" s="192"/>
      <c r="M71" s="264"/>
      <c r="N71" s="264"/>
    </row>
    <row r="72" spans="1:14" x14ac:dyDescent="0.45">
      <c r="A72" s="194" t="s">
        <v>273</v>
      </c>
      <c r="B72" s="444"/>
      <c r="C72" s="8"/>
      <c r="D72" s="8"/>
      <c r="E72" s="8"/>
      <c r="F72" s="8"/>
      <c r="G72" s="8"/>
      <c r="H72" s="9">
        <f>SUM(H69:H71)</f>
        <v>210.42857142857139</v>
      </c>
      <c r="I72" s="14"/>
      <c r="J72" s="8"/>
    </row>
    <row r="73" spans="1:14" x14ac:dyDescent="0.45">
      <c r="A73" s="187" t="s">
        <v>278</v>
      </c>
      <c r="B73" s="8"/>
      <c r="C73" s="8"/>
      <c r="D73" s="8"/>
      <c r="E73" s="8"/>
      <c r="F73" s="8"/>
      <c r="G73" s="8"/>
      <c r="H73" s="96">
        <v>0</v>
      </c>
      <c r="I73" s="32"/>
      <c r="J73" s="8"/>
    </row>
    <row r="74" spans="1:14" x14ac:dyDescent="0.45">
      <c r="A74" s="20" t="s">
        <v>275</v>
      </c>
      <c r="B74" s="182"/>
      <c r="C74" s="182"/>
      <c r="D74" s="182"/>
      <c r="E74" s="12"/>
      <c r="F74" s="12"/>
      <c r="G74" s="12"/>
      <c r="H74" s="96">
        <v>-7.5</v>
      </c>
      <c r="I74" s="189">
        <f t="shared" ref="I74" si="1">-H74</f>
        <v>7.5</v>
      </c>
      <c r="J74" s="24"/>
    </row>
    <row r="75" spans="1:14" x14ac:dyDescent="0.45">
      <c r="A75" s="445" t="s">
        <v>274</v>
      </c>
      <c r="B75" s="12"/>
      <c r="C75" s="12"/>
      <c r="D75" s="12"/>
      <c r="E75" s="12"/>
      <c r="F75" s="12" t="s">
        <v>17</v>
      </c>
      <c r="G75" s="198"/>
      <c r="H75" s="265">
        <f>SUM(H72:H74)</f>
        <v>202.92857142857139</v>
      </c>
      <c r="I75" s="25">
        <f>SUM(I62:I74)</f>
        <v>57.964285714285715</v>
      </c>
      <c r="J75" s="24"/>
    </row>
    <row r="76" spans="1:14" x14ac:dyDescent="0.45">
      <c r="A76" s="736"/>
      <c r="B76" s="736"/>
      <c r="C76" s="736"/>
      <c r="D76" s="736"/>
      <c r="E76" s="736"/>
      <c r="F76" s="736"/>
      <c r="G76" s="736"/>
      <c r="H76" s="736"/>
      <c r="I76" s="736"/>
    </row>
    <row r="77" spans="1:14" ht="15.75" x14ac:dyDescent="0.45">
      <c r="A77" s="208" t="s">
        <v>18</v>
      </c>
      <c r="B77" s="209"/>
      <c r="C77" s="209"/>
      <c r="D77" s="209"/>
      <c r="E77" s="210"/>
      <c r="F77" s="211"/>
      <c r="G77" s="211"/>
      <c r="H77" s="211"/>
      <c r="I77" s="212"/>
      <c r="J77" s="724" t="s">
        <v>46</v>
      </c>
    </row>
    <row r="78" spans="1:14" x14ac:dyDescent="0.45">
      <c r="A78" s="65"/>
      <c r="B78" s="66"/>
      <c r="C78" s="66"/>
      <c r="D78" s="66"/>
      <c r="E78" s="108"/>
      <c r="F78" s="213" t="s">
        <v>17</v>
      </c>
      <c r="G78" s="213" t="s">
        <v>19</v>
      </c>
      <c r="H78" s="214" t="s">
        <v>48</v>
      </c>
      <c r="I78" s="215" t="s">
        <v>49</v>
      </c>
      <c r="J78" s="725"/>
    </row>
    <row r="79" spans="1:14" x14ac:dyDescent="0.45">
      <c r="A79" s="216"/>
      <c r="B79" s="105"/>
      <c r="C79" s="105"/>
      <c r="D79" s="105"/>
      <c r="E79" s="104"/>
      <c r="F79" s="217"/>
      <c r="G79" s="217"/>
      <c r="H79" s="218"/>
      <c r="I79" s="219"/>
      <c r="J79" s="725"/>
    </row>
    <row r="80" spans="1:14" x14ac:dyDescent="0.45">
      <c r="A80" s="193" t="s">
        <v>20</v>
      </c>
      <c r="B80" s="181"/>
      <c r="C80" s="181"/>
      <c r="D80" s="181"/>
      <c r="E80" s="8"/>
      <c r="F80" s="26">
        <f>H75</f>
        <v>202.92857142857139</v>
      </c>
      <c r="G80" s="27">
        <f>F80/F80</f>
        <v>1</v>
      </c>
      <c r="H80" s="188">
        <f>G80*H$52</f>
        <v>0.29569999999999996</v>
      </c>
      <c r="I80" s="28">
        <f>G80*(1+H80)</f>
        <v>1.2957000000000001</v>
      </c>
      <c r="J80" s="725"/>
    </row>
    <row r="81" spans="1:16" x14ac:dyDescent="0.45">
      <c r="A81" s="7" t="s">
        <v>21</v>
      </c>
      <c r="B81" s="181"/>
      <c r="C81" s="181"/>
      <c r="D81" s="181"/>
      <c r="E81" s="8"/>
      <c r="F81" s="29"/>
      <c r="G81" s="30"/>
      <c r="H81" s="188"/>
      <c r="I81" s="28"/>
      <c r="J81" s="725"/>
    </row>
    <row r="82" spans="1:16" x14ac:dyDescent="0.45">
      <c r="A82" s="194" t="s">
        <v>117</v>
      </c>
      <c r="B82" s="8"/>
      <c r="C82" s="8"/>
      <c r="D82" s="8"/>
      <c r="E82" s="8"/>
      <c r="F82" s="29"/>
      <c r="G82" s="30"/>
      <c r="H82" s="188"/>
      <c r="I82" s="28"/>
      <c r="J82" s="726"/>
    </row>
    <row r="83" spans="1:16" x14ac:dyDescent="0.45">
      <c r="A83" s="187" t="s">
        <v>118</v>
      </c>
      <c r="B83" s="8"/>
      <c r="C83" s="8"/>
      <c r="D83" s="8"/>
      <c r="E83" s="8"/>
      <c r="F83" s="29">
        <f>I65</f>
        <v>11.214285714285714</v>
      </c>
      <c r="G83" s="30">
        <f>F83/F$80</f>
        <v>5.5262231608588536E-2</v>
      </c>
      <c r="H83" s="188">
        <f>H80</f>
        <v>0.29569999999999996</v>
      </c>
      <c r="I83" s="28">
        <f t="shared" ref="I83:I89" si="2">G83*(1+H83)</f>
        <v>7.1603273495248171E-2</v>
      </c>
      <c r="J83" s="239">
        <v>0</v>
      </c>
      <c r="M83" s="286">
        <f>IF($J83=0,$I83,0)</f>
        <v>7.1603273495248171E-2</v>
      </c>
      <c r="N83" s="286">
        <f>IF($J83=1,$I83,0)</f>
        <v>0</v>
      </c>
      <c r="O83" s="286">
        <f>IF($J83=2,$I83,0)</f>
        <v>0</v>
      </c>
      <c r="P83" s="286">
        <f>IF($J83=3,$I83,0)</f>
        <v>0</v>
      </c>
    </row>
    <row r="84" spans="1:16" x14ac:dyDescent="0.45">
      <c r="A84" s="187" t="s">
        <v>121</v>
      </c>
      <c r="B84" s="8"/>
      <c r="C84" s="8"/>
      <c r="D84" s="8"/>
      <c r="E84" s="8"/>
      <c r="F84" s="29">
        <f>I67</f>
        <v>25.75</v>
      </c>
      <c r="G84" s="30">
        <f t="shared" ref="G84:G85" si="3">F84/F$80</f>
        <v>0.12689193945793736</v>
      </c>
      <c r="H84" s="188">
        <f>H80</f>
        <v>0.29569999999999996</v>
      </c>
      <c r="I84" s="28">
        <f t="shared" si="2"/>
        <v>0.16441388595564946</v>
      </c>
      <c r="J84" s="239">
        <v>0</v>
      </c>
      <c r="M84" s="286">
        <f t="shared" ref="M84:M90" si="4">IF($J84=0,$I84,0)</f>
        <v>0.16441388595564946</v>
      </c>
      <c r="N84" s="286">
        <f t="shared" ref="N84:N90" si="5">IF($J84=1,$I84,0)</f>
        <v>0</v>
      </c>
      <c r="O84" s="286">
        <f t="shared" ref="O84:O90" si="6">IF($J84=2,$I84,0)</f>
        <v>0</v>
      </c>
      <c r="P84" s="286">
        <f t="shared" ref="P84:P90" si="7">IF($J84=3,$I84,0)</f>
        <v>0</v>
      </c>
    </row>
    <row r="85" spans="1:16" x14ac:dyDescent="0.45">
      <c r="A85" s="187" t="s">
        <v>122</v>
      </c>
      <c r="B85" s="8"/>
      <c r="C85" s="8"/>
      <c r="D85" s="8"/>
      <c r="E85" s="8"/>
      <c r="F85" s="29">
        <f>I70</f>
        <v>13.5</v>
      </c>
      <c r="G85" s="30">
        <f t="shared" si="3"/>
        <v>6.6525871172122511E-2</v>
      </c>
      <c r="H85" s="188">
        <f>H80</f>
        <v>0.29569999999999996</v>
      </c>
      <c r="I85" s="28">
        <f t="shared" si="2"/>
        <v>8.619757127771914E-2</v>
      </c>
      <c r="J85" s="239">
        <v>0</v>
      </c>
      <c r="M85" s="286">
        <f t="shared" si="4"/>
        <v>8.619757127771914E-2</v>
      </c>
      <c r="N85" s="286">
        <f t="shared" si="5"/>
        <v>0</v>
      </c>
      <c r="O85" s="286">
        <f t="shared" si="6"/>
        <v>0</v>
      </c>
      <c r="P85" s="286">
        <f t="shared" si="7"/>
        <v>0</v>
      </c>
    </row>
    <row r="86" spans="1:16" x14ac:dyDescent="0.45">
      <c r="A86" s="187" t="s">
        <v>153</v>
      </c>
      <c r="B86" s="8"/>
      <c r="C86" s="8"/>
      <c r="D86" s="8"/>
      <c r="E86" s="8"/>
      <c r="F86" s="29">
        <f>I74</f>
        <v>7.5</v>
      </c>
      <c r="G86" s="30">
        <f t="shared" ref="G86" si="8">F86/F$80</f>
        <v>3.6958817317845838E-2</v>
      </c>
      <c r="H86" s="188">
        <f>H80</f>
        <v>0.29569999999999996</v>
      </c>
      <c r="I86" s="28">
        <f t="shared" si="2"/>
        <v>4.7887539598732855E-2</v>
      </c>
      <c r="J86" s="239">
        <v>0</v>
      </c>
      <c r="M86" s="286">
        <f t="shared" si="4"/>
        <v>4.7887539598732855E-2</v>
      </c>
      <c r="N86" s="286">
        <f t="shared" si="5"/>
        <v>0</v>
      </c>
      <c r="O86" s="286">
        <f t="shared" si="6"/>
        <v>0</v>
      </c>
      <c r="P86" s="286">
        <f t="shared" si="7"/>
        <v>0</v>
      </c>
    </row>
    <row r="87" spans="1:16" x14ac:dyDescent="0.45">
      <c r="A87" s="194" t="s">
        <v>123</v>
      </c>
      <c r="B87" s="8"/>
      <c r="C87" s="8"/>
      <c r="D87" s="8"/>
      <c r="E87" s="8"/>
      <c r="F87" s="29"/>
      <c r="G87" s="30"/>
      <c r="H87" s="188"/>
      <c r="I87" s="28"/>
      <c r="J87" s="240"/>
      <c r="M87" s="286">
        <f t="shared" si="4"/>
        <v>0</v>
      </c>
      <c r="N87" s="286">
        <f t="shared" si="5"/>
        <v>0</v>
      </c>
      <c r="O87" s="286">
        <f t="shared" si="6"/>
        <v>0</v>
      </c>
      <c r="P87" s="286">
        <f t="shared" si="7"/>
        <v>0</v>
      </c>
    </row>
    <row r="88" spans="1:16" x14ac:dyDescent="0.45">
      <c r="A88" s="187" t="s">
        <v>124</v>
      </c>
      <c r="B88" s="8"/>
      <c r="C88" s="8"/>
      <c r="D88" s="722">
        <v>4.33</v>
      </c>
      <c r="E88" s="722"/>
      <c r="F88" s="33">
        <f>D88*5</f>
        <v>21.65</v>
      </c>
      <c r="G88" s="30">
        <f>F88/F$80</f>
        <v>0.10668778599084831</v>
      </c>
      <c r="H88" s="188">
        <f>H57</f>
        <v>0.29069999999999996</v>
      </c>
      <c r="I88" s="28">
        <f t="shared" si="2"/>
        <v>0.13770192537838791</v>
      </c>
      <c r="J88" s="239">
        <v>3</v>
      </c>
      <c r="M88" s="286">
        <f t="shared" si="4"/>
        <v>0</v>
      </c>
      <c r="N88" s="286">
        <f t="shared" si="5"/>
        <v>0</v>
      </c>
      <c r="O88" s="286">
        <f t="shared" si="6"/>
        <v>0</v>
      </c>
      <c r="P88" s="286">
        <f t="shared" si="7"/>
        <v>0.13770192537838791</v>
      </c>
    </row>
    <row r="89" spans="1:16" x14ac:dyDescent="0.45">
      <c r="A89" s="187" t="s">
        <v>125</v>
      </c>
      <c r="B89" s="8"/>
      <c r="C89" s="8"/>
      <c r="D89" s="722">
        <v>4.33</v>
      </c>
      <c r="E89" s="722"/>
      <c r="F89" s="33">
        <f>D89*5</f>
        <v>21.65</v>
      </c>
      <c r="G89" s="30">
        <f>F89/F$80</f>
        <v>0.10668778599084831</v>
      </c>
      <c r="H89" s="188">
        <f>H57</f>
        <v>0.29069999999999996</v>
      </c>
      <c r="I89" s="28">
        <f t="shared" si="2"/>
        <v>0.13770192537838791</v>
      </c>
      <c r="J89" s="239">
        <v>3</v>
      </c>
      <c r="M89" s="286">
        <f t="shared" si="4"/>
        <v>0</v>
      </c>
      <c r="N89" s="286">
        <f t="shared" si="5"/>
        <v>0</v>
      </c>
      <c r="O89" s="286">
        <f t="shared" si="6"/>
        <v>0</v>
      </c>
      <c r="P89" s="286">
        <f t="shared" si="7"/>
        <v>0.13770192537838791</v>
      </c>
    </row>
    <row r="90" spans="1:16" x14ac:dyDescent="0.45">
      <c r="A90" s="20" t="s">
        <v>126</v>
      </c>
      <c r="B90" s="182"/>
      <c r="C90" s="182"/>
      <c r="D90" s="182"/>
      <c r="E90" s="12"/>
      <c r="F90" s="12"/>
      <c r="G90" s="12"/>
      <c r="H90" s="198"/>
      <c r="I90" s="323">
        <v>0.02</v>
      </c>
      <c r="J90" s="322">
        <v>0</v>
      </c>
      <c r="M90" s="286">
        <f t="shared" si="4"/>
        <v>0.02</v>
      </c>
      <c r="N90" s="286">
        <f t="shared" si="5"/>
        <v>0</v>
      </c>
      <c r="O90" s="286">
        <f t="shared" si="6"/>
        <v>0</v>
      </c>
      <c r="P90" s="286">
        <f t="shared" si="7"/>
        <v>0</v>
      </c>
    </row>
    <row r="91" spans="1:16" x14ac:dyDescent="0.45">
      <c r="A91" s="15" t="s">
        <v>22</v>
      </c>
      <c r="B91" s="16"/>
      <c r="C91" s="16"/>
      <c r="D91" s="16"/>
      <c r="E91" s="16"/>
      <c r="F91" s="16"/>
      <c r="G91" s="16"/>
      <c r="H91" s="196"/>
      <c r="I91" s="28">
        <f>SUM(I80:I90)</f>
        <v>1.9612061210841256</v>
      </c>
      <c r="J91" s="238"/>
      <c r="M91" s="286">
        <f>SUM(M83:M90)</f>
        <v>0.39010227032734968</v>
      </c>
      <c r="N91" s="286">
        <f t="shared" ref="N91:P91" si="9">SUM(N83:N90)</f>
        <v>0</v>
      </c>
      <c r="O91" s="286">
        <f t="shared" si="9"/>
        <v>0</v>
      </c>
      <c r="P91" s="286">
        <f t="shared" si="9"/>
        <v>0.27540385075677581</v>
      </c>
    </row>
    <row r="92" spans="1:16" x14ac:dyDescent="0.45">
      <c r="A92" s="20" t="s">
        <v>23</v>
      </c>
      <c r="B92" s="198"/>
      <c r="C92" s="198"/>
      <c r="D92" s="198"/>
      <c r="E92" s="198"/>
      <c r="F92" s="198"/>
      <c r="G92" s="198"/>
      <c r="H92" s="198"/>
      <c r="I92" s="274">
        <f>-G80</f>
        <v>-1</v>
      </c>
      <c r="J92" s="235"/>
      <c r="M92" s="286"/>
      <c r="N92" s="286"/>
      <c r="O92" s="286"/>
      <c r="P92" s="286"/>
    </row>
    <row r="93" spans="1:16" x14ac:dyDescent="0.45">
      <c r="A93" s="223" t="s">
        <v>141</v>
      </c>
      <c r="B93" s="221"/>
      <c r="C93" s="221"/>
      <c r="D93" s="221"/>
      <c r="E93" s="4"/>
      <c r="F93" s="4"/>
      <c r="G93" s="4"/>
      <c r="H93" s="35"/>
      <c r="I93" s="31">
        <f>SUM(I91:I92)</f>
        <v>0.96120612108412562</v>
      </c>
      <c r="J93" s="235"/>
      <c r="M93" s="286"/>
      <c r="N93" s="286"/>
      <c r="O93" s="286"/>
      <c r="P93" s="286"/>
    </row>
    <row r="94" spans="1:16" x14ac:dyDescent="0.45">
      <c r="A94" s="220" t="s">
        <v>127</v>
      </c>
      <c r="B94" s="221"/>
      <c r="C94" s="221"/>
      <c r="D94" s="221"/>
      <c r="E94" s="4"/>
      <c r="F94" s="4"/>
      <c r="G94" s="4"/>
      <c r="H94" s="35"/>
      <c r="I94" s="31">
        <f>H80</f>
        <v>0.29569999999999996</v>
      </c>
      <c r="J94" s="236"/>
      <c r="M94" s="286"/>
      <c r="N94" s="286"/>
      <c r="O94" s="286"/>
      <c r="P94" s="286"/>
    </row>
    <row r="95" spans="1:16" x14ac:dyDescent="0.45">
      <c r="A95" s="3" t="s">
        <v>128</v>
      </c>
      <c r="B95" s="180"/>
      <c r="C95" s="180"/>
      <c r="D95" s="180"/>
      <c r="E95" s="180"/>
      <c r="F95" s="180"/>
      <c r="G95" s="180"/>
      <c r="H95" s="35"/>
      <c r="I95" s="222">
        <f>I93-I94</f>
        <v>0.66550612108412566</v>
      </c>
      <c r="J95" s="237"/>
      <c r="M95" s="286"/>
      <c r="N95" s="286"/>
      <c r="O95" s="286"/>
      <c r="P95" s="286"/>
    </row>
    <row r="96" spans="1:16" x14ac:dyDescent="0.45">
      <c r="M96" s="286"/>
      <c r="N96" s="286"/>
      <c r="O96" s="286"/>
      <c r="P96" s="286"/>
    </row>
    <row r="97" spans="1:16" x14ac:dyDescent="0.45">
      <c r="A97" s="727" t="s">
        <v>134</v>
      </c>
      <c r="B97" s="728"/>
      <c r="C97" s="728"/>
      <c r="D97" s="728"/>
      <c r="E97" s="728"/>
      <c r="F97" s="728"/>
      <c r="G97" s="728"/>
      <c r="H97" s="728"/>
      <c r="I97" s="729" t="s">
        <v>145</v>
      </c>
      <c r="M97" s="286"/>
      <c r="N97" s="286"/>
      <c r="O97" s="286"/>
      <c r="P97" s="286"/>
    </row>
    <row r="98" spans="1:16" x14ac:dyDescent="0.45">
      <c r="A98" s="732" t="s">
        <v>135</v>
      </c>
      <c r="B98" s="733"/>
      <c r="C98" s="733"/>
      <c r="D98" s="733"/>
      <c r="E98" s="733"/>
      <c r="F98" s="733"/>
      <c r="G98" s="733"/>
      <c r="H98" s="733"/>
      <c r="I98" s="730"/>
      <c r="M98" s="286"/>
      <c r="N98" s="286"/>
      <c r="O98" s="286"/>
      <c r="P98" s="286"/>
    </row>
    <row r="99" spans="1:16" x14ac:dyDescent="0.45">
      <c r="A99" s="734"/>
      <c r="B99" s="735"/>
      <c r="C99" s="735"/>
      <c r="D99" s="735"/>
      <c r="E99" s="735"/>
      <c r="F99" s="735"/>
      <c r="G99" s="735"/>
      <c r="H99" s="735"/>
      <c r="I99" s="731"/>
      <c r="M99" s="286"/>
      <c r="N99" s="286"/>
      <c r="O99" s="286"/>
      <c r="P99" s="286"/>
    </row>
    <row r="100" spans="1:16" x14ac:dyDescent="0.45">
      <c r="A100" s="241" t="s">
        <v>130</v>
      </c>
      <c r="B100" s="242"/>
      <c r="C100" s="196"/>
      <c r="D100" s="196"/>
      <c r="E100" s="196"/>
      <c r="F100" s="196"/>
      <c r="G100" s="196"/>
      <c r="H100" s="196"/>
      <c r="I100" s="243">
        <f>M91</f>
        <v>0.39010227032734968</v>
      </c>
      <c r="M100" s="286"/>
      <c r="N100" s="286"/>
      <c r="O100" s="286"/>
      <c r="P100" s="286"/>
    </row>
    <row r="101" spans="1:16" x14ac:dyDescent="0.45">
      <c r="A101" s="244" t="s">
        <v>131</v>
      </c>
      <c r="B101" s="207"/>
      <c r="I101" s="245">
        <f>N91</f>
        <v>0</v>
      </c>
      <c r="M101" s="286"/>
      <c r="N101" s="286"/>
      <c r="O101" s="286"/>
      <c r="P101" s="286"/>
    </row>
    <row r="102" spans="1:16" x14ac:dyDescent="0.45">
      <c r="A102" s="244" t="s">
        <v>132</v>
      </c>
      <c r="B102" s="207"/>
      <c r="I102" s="245">
        <f>O91</f>
        <v>0</v>
      </c>
      <c r="M102" s="286"/>
      <c r="N102" s="286"/>
      <c r="O102" s="286"/>
      <c r="P102" s="286"/>
    </row>
    <row r="103" spans="1:16" x14ac:dyDescent="0.45">
      <c r="A103" s="195" t="s">
        <v>218</v>
      </c>
      <c r="B103" s="246"/>
      <c r="C103" s="198"/>
      <c r="D103" s="198"/>
      <c r="E103" s="198"/>
      <c r="F103" s="198"/>
      <c r="G103" s="198"/>
      <c r="H103" s="198"/>
      <c r="I103" s="247">
        <f>P91</f>
        <v>0.27540385075677581</v>
      </c>
      <c r="M103" s="286"/>
      <c r="N103" s="286"/>
      <c r="O103" s="286"/>
      <c r="P103" s="286"/>
    </row>
    <row r="104" spans="1:16" x14ac:dyDescent="0.45">
      <c r="A104" s="248" t="s">
        <v>146</v>
      </c>
      <c r="B104" s="249"/>
      <c r="C104" s="250"/>
      <c r="D104" s="250"/>
      <c r="E104" s="250"/>
      <c r="F104" s="250"/>
      <c r="G104" s="250"/>
      <c r="H104" s="250"/>
      <c r="I104" s="251">
        <f>SUM(I100:I103)</f>
        <v>0.66550612108412555</v>
      </c>
      <c r="M104" s="286"/>
      <c r="N104" s="286"/>
      <c r="O104" s="286"/>
      <c r="P104" s="286"/>
    </row>
    <row r="105" spans="1:16" x14ac:dyDescent="0.45">
      <c r="A105" s="723"/>
      <c r="B105" s="723"/>
      <c r="C105" s="723"/>
      <c r="D105" s="723"/>
      <c r="E105" s="723"/>
      <c r="F105" s="723"/>
      <c r="G105" s="723"/>
      <c r="H105" s="723"/>
      <c r="I105" s="723"/>
      <c r="M105" s="286"/>
      <c r="N105" s="286"/>
      <c r="O105" s="286"/>
      <c r="P105" s="286"/>
    </row>
    <row r="106" spans="1:16" x14ac:dyDescent="0.45">
      <c r="A106" s="691" t="s">
        <v>140</v>
      </c>
      <c r="B106" s="692"/>
      <c r="C106" s="692"/>
      <c r="D106" s="692"/>
      <c r="E106" s="692"/>
      <c r="F106" s="692"/>
      <c r="G106" s="692"/>
      <c r="H106" s="692"/>
      <c r="I106" s="693"/>
      <c r="M106" s="286"/>
      <c r="N106" s="286"/>
      <c r="O106" s="286"/>
      <c r="P106" s="286"/>
    </row>
    <row r="107" spans="1:16" x14ac:dyDescent="0.45">
      <c r="A107" s="36" t="s">
        <v>24</v>
      </c>
      <c r="B107" s="37"/>
      <c r="C107" s="37"/>
      <c r="D107" s="37"/>
      <c r="E107" s="37"/>
      <c r="F107" s="37"/>
      <c r="G107" s="35"/>
      <c r="H107" s="37"/>
      <c r="I107" s="38"/>
      <c r="M107" s="286"/>
      <c r="N107" s="286"/>
      <c r="O107" s="286"/>
      <c r="P107" s="286"/>
    </row>
    <row r="108" spans="1:16" x14ac:dyDescent="0.45">
      <c r="A108" s="39" t="s">
        <v>25</v>
      </c>
      <c r="B108" s="40"/>
      <c r="C108" s="232">
        <v>38.5</v>
      </c>
      <c r="D108" s="41" t="s">
        <v>26</v>
      </c>
      <c r="E108" s="40" t="s">
        <v>258</v>
      </c>
      <c r="F108" s="40"/>
      <c r="G108" s="196"/>
      <c r="H108" s="230">
        <v>10</v>
      </c>
      <c r="I108" s="41"/>
      <c r="M108" s="286"/>
      <c r="N108" s="286"/>
      <c r="O108" s="286"/>
      <c r="P108" s="286"/>
    </row>
    <row r="109" spans="1:16" x14ac:dyDescent="0.45">
      <c r="A109" s="165" t="s">
        <v>28</v>
      </c>
      <c r="B109"/>
      <c r="C109" s="324">
        <v>39.5</v>
      </c>
      <c r="D109" s="197" t="s">
        <v>26</v>
      </c>
      <c r="E109" t="s">
        <v>129</v>
      </c>
      <c r="F109"/>
      <c r="H109" s="278">
        <v>12</v>
      </c>
      <c r="I109" s="197"/>
      <c r="M109" s="286"/>
      <c r="N109" s="286"/>
      <c r="O109" s="286"/>
      <c r="P109" s="286"/>
    </row>
    <row r="110" spans="1:16" x14ac:dyDescent="0.45">
      <c r="A110" s="165"/>
      <c r="B110"/>
      <c r="C110" s="324"/>
      <c r="D110" s="197"/>
      <c r="E110" t="s">
        <v>259</v>
      </c>
      <c r="F110"/>
      <c r="H110" s="278">
        <v>0.18</v>
      </c>
      <c r="I110" s="197"/>
      <c r="M110" s="286"/>
      <c r="N110" s="286"/>
      <c r="O110" s="286"/>
      <c r="P110" s="286"/>
    </row>
    <row r="111" spans="1:16" x14ac:dyDescent="0.45">
      <c r="A111" s="42"/>
      <c r="B111" s="43"/>
      <c r="C111" s="43"/>
      <c r="D111" s="44"/>
      <c r="E111" s="43" t="s">
        <v>136</v>
      </c>
      <c r="F111" s="43"/>
      <c r="G111" s="198"/>
      <c r="H111" s="45">
        <f>H109-H110</f>
        <v>11.82</v>
      </c>
      <c r="I111" s="44"/>
      <c r="M111" s="286"/>
      <c r="N111" s="286"/>
      <c r="O111" s="286"/>
      <c r="P111" s="286"/>
    </row>
    <row r="112" spans="1:16" x14ac:dyDescent="0.45">
      <c r="A112" s="42" t="s">
        <v>29</v>
      </c>
      <c r="B112" s="43"/>
      <c r="C112" s="46">
        <f>C108/C109</f>
        <v>0.97468354430379744</v>
      </c>
      <c r="D112" s="44"/>
      <c r="E112" s="43" t="s">
        <v>137</v>
      </c>
      <c r="F112" s="43"/>
      <c r="G112" s="198"/>
      <c r="H112" s="46">
        <f>H111/H109</f>
        <v>0.98499999999999999</v>
      </c>
      <c r="I112" s="44"/>
      <c r="M112" s="286"/>
      <c r="N112" s="286"/>
      <c r="O112" s="286"/>
      <c r="P112" s="286"/>
    </row>
    <row r="113" spans="1:16" x14ac:dyDescent="0.45">
      <c r="A113"/>
      <c r="B113"/>
      <c r="C113"/>
      <c r="D113"/>
      <c r="E113"/>
      <c r="F113"/>
      <c r="G113"/>
      <c r="H113"/>
      <c r="M113" s="286"/>
      <c r="N113" s="286"/>
      <c r="O113" s="286"/>
      <c r="P113" s="286"/>
    </row>
    <row r="114" spans="1:16" x14ac:dyDescent="0.45">
      <c r="A114" s="653"/>
      <c r="B114" s="654"/>
      <c r="C114" s="655"/>
      <c r="D114" s="48"/>
      <c r="E114" s="47" t="s">
        <v>31</v>
      </c>
      <c r="F114" s="47" t="s">
        <v>32</v>
      </c>
      <c r="G114" s="47" t="s">
        <v>33</v>
      </c>
      <c r="H114" s="47" t="s">
        <v>34</v>
      </c>
      <c r="I114" s="48" t="s">
        <v>22</v>
      </c>
      <c r="M114" s="286"/>
      <c r="N114" s="286"/>
      <c r="O114" s="286"/>
      <c r="P114" s="286"/>
    </row>
    <row r="115" spans="1:16" x14ac:dyDescent="0.45">
      <c r="A115" s="633" t="s">
        <v>139</v>
      </c>
      <c r="B115" s="634"/>
      <c r="C115" s="634"/>
      <c r="D115" s="635"/>
      <c r="E115" s="49">
        <f>I100</f>
        <v>0.39010227032734968</v>
      </c>
      <c r="F115" s="49">
        <f>I101</f>
        <v>0</v>
      </c>
      <c r="G115" s="49">
        <f>I102</f>
        <v>0</v>
      </c>
      <c r="H115" s="49">
        <f>I103</f>
        <v>0.27540385075677581</v>
      </c>
      <c r="I115" s="50">
        <f>SUM(E115:H115)</f>
        <v>0.66550612108412555</v>
      </c>
      <c r="M115" s="286"/>
      <c r="N115" s="286"/>
      <c r="O115" s="286"/>
      <c r="P115" s="286"/>
    </row>
    <row r="116" spans="1:16" x14ac:dyDescent="0.45">
      <c r="A116" s="204" t="s">
        <v>36</v>
      </c>
      <c r="B116" s="205"/>
      <c r="C116" s="205"/>
      <c r="D116" s="206"/>
      <c r="E116" s="51"/>
      <c r="F116" s="52">
        <f>C112</f>
        <v>0.97468354430379744</v>
      </c>
      <c r="G116" s="51"/>
      <c r="H116" s="52">
        <f>C112</f>
        <v>0.97468354430379744</v>
      </c>
      <c r="I116" s="51"/>
      <c r="M116" s="286"/>
      <c r="N116" s="286"/>
      <c r="O116" s="286"/>
      <c r="P116" s="286"/>
    </row>
    <row r="117" spans="1:16" ht="14.65" thickBot="1" x14ac:dyDescent="0.5">
      <c r="A117" s="697" t="s">
        <v>162</v>
      </c>
      <c r="B117" s="698"/>
      <c r="C117" s="698"/>
      <c r="D117" s="699"/>
      <c r="E117" s="53"/>
      <c r="F117" s="53"/>
      <c r="G117" s="54">
        <f>H112</f>
        <v>0.98499999999999999</v>
      </c>
      <c r="H117" s="54">
        <f>H112</f>
        <v>0.98499999999999999</v>
      </c>
      <c r="I117" s="53"/>
      <c r="M117" s="286"/>
      <c r="N117" s="286"/>
      <c r="O117" s="286"/>
      <c r="P117" s="286"/>
    </row>
    <row r="118" spans="1:16" x14ac:dyDescent="0.45">
      <c r="A118" s="700" t="s">
        <v>38</v>
      </c>
      <c r="B118" s="701"/>
      <c r="C118" s="701"/>
      <c r="D118" s="702"/>
      <c r="E118" s="55">
        <f>E115</f>
        <v>0.39010227032734968</v>
      </c>
      <c r="F118" s="55">
        <f>F115*F116</f>
        <v>0</v>
      </c>
      <c r="G118" s="55">
        <f>G115*G117</f>
        <v>0</v>
      </c>
      <c r="H118" s="55">
        <f>H115*H116*H117</f>
        <v>0.26440512734997035</v>
      </c>
      <c r="I118" s="56">
        <f>SUM(E118:H118)</f>
        <v>0.65450739767732002</v>
      </c>
      <c r="M118" s="286"/>
      <c r="N118" s="286"/>
      <c r="O118" s="286"/>
      <c r="P118" s="286"/>
    </row>
    <row r="119" spans="1:16" ht="15.75" x14ac:dyDescent="0.5">
      <c r="A119" s="199" t="s">
        <v>39</v>
      </c>
      <c r="B119" s="200"/>
      <c r="C119" s="200"/>
      <c r="D119" s="200"/>
      <c r="E119" s="201"/>
      <c r="F119" s="202"/>
      <c r="G119" s="201"/>
      <c r="H119" s="201"/>
      <c r="I119" s="203">
        <f>SUM(I118:I118)</f>
        <v>0.65450739767732002</v>
      </c>
      <c r="M119" s="286"/>
      <c r="N119" s="286"/>
      <c r="O119" s="286"/>
      <c r="P119" s="286"/>
    </row>
    <row r="120" spans="1:16" x14ac:dyDescent="0.45">
      <c r="A120" s="723"/>
      <c r="B120" s="723"/>
      <c r="C120" s="723"/>
      <c r="D120" s="723"/>
      <c r="E120" s="723"/>
      <c r="F120" s="723"/>
      <c r="G120" s="723"/>
      <c r="H120" s="723"/>
      <c r="I120" s="723"/>
      <c r="M120" s="286"/>
      <c r="N120" s="286"/>
      <c r="O120" s="286"/>
      <c r="P120" s="286"/>
    </row>
    <row r="121" spans="1:16" x14ac:dyDescent="0.45">
      <c r="A121" s="673" t="s">
        <v>203</v>
      </c>
      <c r="B121" s="674"/>
      <c r="C121" s="674"/>
      <c r="D121" s="674"/>
      <c r="E121" s="674"/>
      <c r="F121" s="674"/>
      <c r="G121" s="674"/>
      <c r="H121" s="674"/>
      <c r="I121" s="675"/>
      <c r="M121" s="286"/>
      <c r="N121" s="286"/>
      <c r="O121" s="286"/>
      <c r="P121" s="286"/>
    </row>
    <row r="122" spans="1:16" x14ac:dyDescent="0.45">
      <c r="A122" s="676"/>
      <c r="B122" s="677"/>
      <c r="C122" s="677"/>
      <c r="D122" s="677"/>
      <c r="E122" s="677"/>
      <c r="F122" s="677"/>
      <c r="G122" s="677"/>
      <c r="H122" s="677"/>
      <c r="I122" s="678"/>
      <c r="M122" s="286"/>
      <c r="N122" s="286"/>
      <c r="O122" s="286"/>
      <c r="P122" s="286"/>
    </row>
    <row r="123" spans="1:16" x14ac:dyDescent="0.45">
      <c r="A123" s="676"/>
      <c r="B123" s="677"/>
      <c r="C123" s="677"/>
      <c r="D123" s="677"/>
      <c r="E123" s="677"/>
      <c r="F123" s="677"/>
      <c r="G123" s="677"/>
      <c r="H123" s="677"/>
      <c r="I123" s="678"/>
      <c r="M123" s="286"/>
      <c r="N123" s="286"/>
      <c r="O123" s="286"/>
      <c r="P123" s="286"/>
    </row>
    <row r="124" spans="1:16" x14ac:dyDescent="0.45">
      <c r="A124" s="676"/>
      <c r="B124" s="677"/>
      <c r="C124" s="677"/>
      <c r="D124" s="677"/>
      <c r="E124" s="677"/>
      <c r="F124" s="677"/>
      <c r="G124" s="677"/>
      <c r="H124" s="677"/>
      <c r="I124" s="678"/>
      <c r="M124" s="286"/>
      <c r="N124" s="286"/>
      <c r="O124" s="286"/>
      <c r="P124" s="286"/>
    </row>
    <row r="125" spans="1:16" x14ac:dyDescent="0.45">
      <c r="A125" s="676"/>
      <c r="B125" s="677"/>
      <c r="C125" s="677"/>
      <c r="D125" s="677"/>
      <c r="E125" s="677"/>
      <c r="F125" s="677"/>
      <c r="G125" s="677"/>
      <c r="H125" s="677"/>
      <c r="I125" s="678"/>
      <c r="M125" s="286"/>
      <c r="N125" s="286"/>
      <c r="O125" s="286"/>
      <c r="P125" s="286"/>
    </row>
    <row r="126" spans="1:16" x14ac:dyDescent="0.45">
      <c r="A126" s="676"/>
      <c r="B126" s="677"/>
      <c r="C126" s="677"/>
      <c r="D126" s="677"/>
      <c r="E126" s="677"/>
      <c r="F126" s="677"/>
      <c r="G126" s="677"/>
      <c r="H126" s="677"/>
      <c r="I126" s="678"/>
      <c r="M126" s="286"/>
      <c r="N126" s="286"/>
      <c r="O126" s="286"/>
      <c r="P126" s="286"/>
    </row>
    <row r="127" spans="1:16" x14ac:dyDescent="0.45">
      <c r="A127" s="676"/>
      <c r="B127" s="677"/>
      <c r="C127" s="677"/>
      <c r="D127" s="677"/>
      <c r="E127" s="677"/>
      <c r="F127" s="677"/>
      <c r="G127" s="677"/>
      <c r="H127" s="677"/>
      <c r="I127" s="678"/>
      <c r="M127" s="286"/>
      <c r="N127" s="286"/>
      <c r="O127" s="286"/>
      <c r="P127" s="286"/>
    </row>
    <row r="128" spans="1:16" x14ac:dyDescent="0.45">
      <c r="A128" s="676"/>
      <c r="B128" s="677"/>
      <c r="C128" s="677"/>
      <c r="D128" s="677"/>
      <c r="E128" s="677"/>
      <c r="F128" s="677"/>
      <c r="G128" s="677"/>
      <c r="H128" s="677"/>
      <c r="I128" s="678"/>
    </row>
    <row r="129" spans="1:10" ht="18" x14ac:dyDescent="0.55000000000000004">
      <c r="A129" s="533" t="s">
        <v>202</v>
      </c>
      <c r="B129" s="714"/>
      <c r="C129" s="714"/>
      <c r="D129" s="714"/>
      <c r="E129" s="714"/>
      <c r="F129" s="714"/>
      <c r="G129" s="714"/>
      <c r="H129" s="714"/>
      <c r="I129" s="715"/>
    </row>
    <row r="132" spans="1:10" x14ac:dyDescent="0.45">
      <c r="A132"/>
      <c r="B132"/>
      <c r="C132"/>
      <c r="D132"/>
      <c r="E132"/>
      <c r="F132"/>
      <c r="G132"/>
      <c r="H132"/>
      <c r="I132"/>
      <c r="J132"/>
    </row>
    <row r="133" spans="1:10" x14ac:dyDescent="0.45">
      <c r="A133" s="40"/>
      <c r="B133" s="40"/>
      <c r="C133" s="40"/>
      <c r="D133" s="40"/>
      <c r="E133" s="40"/>
      <c r="F133" s="509" t="s">
        <v>282</v>
      </c>
      <c r="G133" s="509"/>
      <c r="H133" s="509"/>
      <c r="I133" s="509"/>
      <c r="J133" s="510"/>
    </row>
    <row r="134" spans="1:10" x14ac:dyDescent="0.45">
      <c r="A134"/>
      <c r="B134"/>
      <c r="C134"/>
      <c r="D134"/>
      <c r="E134"/>
      <c r="F134" s="511"/>
      <c r="G134" s="511"/>
      <c r="H134" s="511"/>
      <c r="I134" s="511"/>
      <c r="J134" s="512"/>
    </row>
    <row r="135" spans="1:10" x14ac:dyDescent="0.45">
      <c r="A135"/>
      <c r="B135"/>
      <c r="C135"/>
      <c r="D135"/>
      <c r="E135"/>
      <c r="F135" s="511"/>
      <c r="G135" s="511"/>
      <c r="H135" s="511"/>
      <c r="I135" s="511"/>
      <c r="J135" s="512"/>
    </row>
    <row r="136" spans="1:10" x14ac:dyDescent="0.45">
      <c r="A136"/>
      <c r="B136"/>
      <c r="C136"/>
      <c r="D136"/>
      <c r="E136"/>
      <c r="F136"/>
      <c r="G136"/>
      <c r="H136"/>
      <c r="I136"/>
      <c r="J136" s="197"/>
    </row>
    <row r="137" spans="1:10" x14ac:dyDescent="0.45">
      <c r="A137"/>
      <c r="B137"/>
      <c r="C137"/>
      <c r="D137"/>
      <c r="E137"/>
      <c r="F137" s="511" t="s">
        <v>283</v>
      </c>
      <c r="G137" s="511"/>
      <c r="H137" s="511"/>
      <c r="I137" s="511"/>
      <c r="J137" s="512"/>
    </row>
    <row r="138" spans="1:10" x14ac:dyDescent="0.45">
      <c r="A138"/>
      <c r="B138"/>
      <c r="C138"/>
      <c r="D138"/>
      <c r="E138"/>
      <c r="F138" s="511"/>
      <c r="G138" s="511"/>
      <c r="H138" s="511"/>
      <c r="I138" s="511"/>
      <c r="J138" s="512"/>
    </row>
    <row r="139" spans="1:10" x14ac:dyDescent="0.45">
      <c r="A139"/>
      <c r="B139"/>
      <c r="C139"/>
      <c r="D139"/>
      <c r="E139"/>
      <c r="F139" s="511"/>
      <c r="G139" s="511"/>
      <c r="H139" s="511"/>
      <c r="I139" s="511"/>
      <c r="J139" s="512"/>
    </row>
    <row r="140" spans="1:10" x14ac:dyDescent="0.45">
      <c r="A140"/>
      <c r="B140"/>
      <c r="C140"/>
      <c r="D140"/>
      <c r="E140"/>
      <c r="F140"/>
      <c r="G140"/>
      <c r="H140"/>
      <c r="I140"/>
      <c r="J140" s="197"/>
    </row>
    <row r="141" spans="1:10" x14ac:dyDescent="0.45">
      <c r="A141"/>
      <c r="B141"/>
      <c r="C141"/>
      <c r="D141"/>
      <c r="E141"/>
      <c r="F141" s="511" t="s">
        <v>284</v>
      </c>
      <c r="G141" s="511"/>
      <c r="H141" s="511"/>
      <c r="I141" s="511"/>
      <c r="J141" s="512"/>
    </row>
    <row r="142" spans="1:10" x14ac:dyDescent="0.45">
      <c r="A142"/>
      <c r="B142"/>
      <c r="C142"/>
      <c r="D142"/>
      <c r="E142"/>
      <c r="F142" s="511"/>
      <c r="G142" s="511"/>
      <c r="H142" s="511"/>
      <c r="I142" s="511"/>
      <c r="J142" s="512"/>
    </row>
    <row r="143" spans="1:10" x14ac:dyDescent="0.45">
      <c r="A143"/>
      <c r="B143"/>
      <c r="C143"/>
      <c r="D143"/>
      <c r="E143"/>
      <c r="F143" s="511"/>
      <c r="G143" s="511"/>
      <c r="H143" s="511"/>
      <c r="I143" s="511"/>
      <c r="J143" s="512"/>
    </row>
    <row r="144" spans="1:10" ht="15.75" x14ac:dyDescent="0.5">
      <c r="A144"/>
      <c r="B144"/>
      <c r="C144"/>
      <c r="D144"/>
      <c r="E144"/>
      <c r="F144" s="513" t="s">
        <v>205</v>
      </c>
      <c r="G144" s="513"/>
      <c r="H144" s="513"/>
      <c r="I144" s="513"/>
      <c r="J144" s="514"/>
    </row>
    <row r="145" spans="1:10" x14ac:dyDescent="0.45">
      <c r="A145"/>
      <c r="B145"/>
      <c r="C145"/>
      <c r="D145"/>
      <c r="E145"/>
      <c r="F145" s="496" t="s">
        <v>200</v>
      </c>
      <c r="G145" s="496"/>
      <c r="H145" s="496"/>
      <c r="I145" s="496"/>
      <c r="J145" s="497"/>
    </row>
    <row r="146" spans="1:10" x14ac:dyDescent="0.45">
      <c r="A146" s="43"/>
      <c r="B146" s="43"/>
      <c r="C146" s="43"/>
      <c r="D146" s="43"/>
      <c r="E146" s="43"/>
      <c r="F146" s="498"/>
      <c r="G146" s="498"/>
      <c r="H146" s="498"/>
      <c r="I146" s="498"/>
      <c r="J146" s="499"/>
    </row>
    <row r="147" spans="1:10" x14ac:dyDescent="0.45">
      <c r="A147"/>
      <c r="B147"/>
      <c r="C147"/>
      <c r="D147"/>
      <c r="E147"/>
      <c r="F147"/>
      <c r="G147"/>
      <c r="H147"/>
      <c r="I147"/>
      <c r="J147"/>
    </row>
  </sheetData>
  <sheetProtection sheet="1" formatColumns="0" selectLockedCells="1"/>
  <mergeCells count="64">
    <mergeCell ref="A41:F41"/>
    <mergeCell ref="A42:F42"/>
    <mergeCell ref="A43:F43"/>
    <mergeCell ref="A97:H97"/>
    <mergeCell ref="A98:H99"/>
    <mergeCell ref="A57:G57"/>
    <mergeCell ref="A44:F44"/>
    <mergeCell ref="A45:F45"/>
    <mergeCell ref="A46:F46"/>
    <mergeCell ref="A47:F47"/>
    <mergeCell ref="A48:F48"/>
    <mergeCell ref="A49:F49"/>
    <mergeCell ref="A50:F50"/>
    <mergeCell ref="A51:F51"/>
    <mergeCell ref="A56:G56"/>
    <mergeCell ref="A54:G54"/>
    <mergeCell ref="A1:J1"/>
    <mergeCell ref="A2:J2"/>
    <mergeCell ref="A3:J3"/>
    <mergeCell ref="A4:J5"/>
    <mergeCell ref="A37:H37"/>
    <mergeCell ref="A8:J8"/>
    <mergeCell ref="A9:J9"/>
    <mergeCell ref="A38:B38"/>
    <mergeCell ref="A39:F39"/>
    <mergeCell ref="A40:F40"/>
    <mergeCell ref="A14:J14"/>
    <mergeCell ref="G15:H15"/>
    <mergeCell ref="G16:H16"/>
    <mergeCell ref="A18:J19"/>
    <mergeCell ref="A20:J22"/>
    <mergeCell ref="A23:J25"/>
    <mergeCell ref="A26:J28"/>
    <mergeCell ref="A29:J31"/>
    <mergeCell ref="A32:J33"/>
    <mergeCell ref="A35:J35"/>
    <mergeCell ref="I15:J15"/>
    <mergeCell ref="A55:G55"/>
    <mergeCell ref="J77:J82"/>
    <mergeCell ref="A118:D118"/>
    <mergeCell ref="A106:I106"/>
    <mergeCell ref="A114:C114"/>
    <mergeCell ref="D67:E67"/>
    <mergeCell ref="D68:E68"/>
    <mergeCell ref="D88:E88"/>
    <mergeCell ref="D89:E89"/>
    <mergeCell ref="A115:D115"/>
    <mergeCell ref="A117:D117"/>
    <mergeCell ref="F145:J146"/>
    <mergeCell ref="I16:J16"/>
    <mergeCell ref="F133:J135"/>
    <mergeCell ref="F137:J139"/>
    <mergeCell ref="F141:J143"/>
    <mergeCell ref="F144:J144"/>
    <mergeCell ref="A121:I128"/>
    <mergeCell ref="A129:I129"/>
    <mergeCell ref="A53:H53"/>
    <mergeCell ref="A76:I76"/>
    <mergeCell ref="A105:I105"/>
    <mergeCell ref="A120:I120"/>
    <mergeCell ref="I65:I66"/>
    <mergeCell ref="I67:I68"/>
    <mergeCell ref="I70:I71"/>
    <mergeCell ref="I97:I99"/>
  </mergeCells>
  <conditionalFormatting sqref="A39:F49">
    <cfRule type="expression" dxfId="25" priority="4">
      <formula>$G39=$F$38</formula>
    </cfRule>
  </conditionalFormatting>
  <conditionalFormatting sqref="A50:F51">
    <cfRule type="expression" dxfId="24" priority="1">
      <formula>$A$56=0</formula>
    </cfRule>
  </conditionalFormatting>
  <conditionalFormatting sqref="A56:G56">
    <cfRule type="expression" dxfId="23" priority="3">
      <formula>$A$56=0</formula>
    </cfRule>
  </conditionalFormatting>
  <dataValidations count="11">
    <dataValidation type="decimal" errorStyle="warning" allowBlank="1" showInputMessage="1" showErrorMessage="1" error="Wert erscheint hoch, bzw darf NICHT größer 0 sein!" sqref="H66" xr:uid="{222FA3CD-2819-496F-B760-BC8CF6663184}">
      <formula1>-15</formula1>
      <formula2>0</formula2>
    </dataValidation>
    <dataValidation type="decimal" allowBlank="1" showInputMessage="1" showErrorMessage="1" sqref="C67" xr:uid="{2FA19AB2-76E0-4288-BBA0-9CBBA30DA038}">
      <formula1>0</formula1>
      <formula2>1</formula2>
    </dataValidation>
    <dataValidation type="list" showInputMessage="1" showErrorMessage="1" sqref="G39:G51" xr:uid="{F8689199-4C26-4978-A806-2D1EE86FBD7B}">
      <formula1>$E$38:$F$38</formula1>
    </dataValidation>
    <dataValidation type="date" operator="greaterThan" allowBlank="1" showInputMessage="1" showErrorMessage="1" sqref="A38:B38" xr:uid="{73EFD302-A19A-4CAD-901F-4E931AFDEBED}">
      <formula1>42005</formula1>
    </dataValidation>
    <dataValidation type="decimal" errorStyle="warning" allowBlank="1" showInputMessage="1" showErrorMessage="1" error="Bitte Eingabewert prüfen!" sqref="H39:H51" xr:uid="{C71ABD17-3FE0-4E21-9D95-DAB275E5B19A}">
      <formula1>0</formula1>
      <formula2>0.2</formula2>
    </dataValidation>
    <dataValidation type="decimal" errorStyle="warning" allowBlank="1" showInputMessage="1" showErrorMessage="1" error="Wert muss negativ sein; über - 15 Tage ist unplausibel." sqref="H70:H71 H73:H74" xr:uid="{31200458-84C1-4132-9A8D-23F840F84554}">
      <formula1>-15</formula1>
      <formula2>0</formula2>
    </dataValidation>
    <dataValidation type="decimal" errorStyle="warning" allowBlank="1" showInputMessage="1" showErrorMessage="1" error="Bitte Eingabe prüfen!" sqref="I90" xr:uid="{54C2B391-617B-4AAC-A47F-04027B5CD438}">
      <formula1>-0.05</formula1>
      <formula2>0.07</formula2>
    </dataValidation>
    <dataValidation type="decimal" errorStyle="warning" allowBlank="1" showInputMessage="1" showErrorMessage="1" error="Wert ist unplausibel!" sqref="C108:C110" xr:uid="{B43AEB8B-3320-42BE-86B7-EC0B9B2C5104}">
      <formula1>30</formula1>
      <formula2>50</formula2>
    </dataValidation>
    <dataValidation type="decimal" errorStyle="warning" allowBlank="1" showInputMessage="1" showErrorMessage="1" error="Wert erscheint unplausibel; nur Mehrentgelt wegen Mehrarbeit angeben (K3 Zeile 8)!" sqref="H108" xr:uid="{27C0D983-CAF3-4C9D-B787-4709E2F636ED}">
      <formula1>0</formula1>
      <formula2>2</formula2>
    </dataValidation>
    <dataValidation type="decimal" errorStyle="warning" allowBlank="1" showInputMessage="1" showErrorMessage="1" error="Wert erscheint inplausibel!" sqref="H109:H110" xr:uid="{843233BC-27E4-4D6E-B18D-EF124343E0A2}">
      <formula1>10</formula1>
      <formula2>20</formula2>
    </dataValidation>
    <dataValidation type="whole" allowBlank="1" showInputMessage="1" showErrorMessage="1" error="KZ kann nur 0, 1, 2 oder 3 sein!" sqref="J90" xr:uid="{C348901C-3D17-437A-96A5-4CC0F3195229}">
      <formula1>0</formula1>
      <formula2>3</formula2>
    </dataValidation>
  </dataValidations>
  <hyperlinks>
    <hyperlink ref="A129" r:id="rId1" xr:uid="{CED22E82-CEC7-4D82-B6F3-BCABC6C11B08}"/>
    <hyperlink ref="F145" r:id="rId2" xr:uid="{3EC4853D-D5B7-47CB-8771-876E17EB8A24}"/>
  </hyperlinks>
  <pageMargins left="0.7" right="0.7" top="0.78740157499999996" bottom="0.78740157499999996" header="0.3" footer="0.3"/>
  <pageSetup paperSize="9" orientation="portrait" r:id="rId3"/>
  <headerFooter>
    <oddFooter>&amp;LSeite &amp;P/&amp;N&amp;C&amp;"-,Fett"Personalnebenkosten&amp;"-,Standard"
Eisen- u Metallverarb. Gew.</oddFooter>
  </headerFooter>
  <rowBreaks count="2" manualBreakCount="2">
    <brk id="59" max="16383" man="1"/>
    <brk id="105" max="16383" man="1"/>
  </rowBreaks>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FD593-0D6C-43FA-A2F9-467C5D352976}">
  <sheetPr>
    <tabColor theme="2" tint="-0.249977111117893"/>
  </sheetPr>
  <dimension ref="A1:P147"/>
  <sheetViews>
    <sheetView showGridLines="0" showWhiteSpace="0" topLeftCell="A85" zoomScaleNormal="100" workbookViewId="0">
      <selection activeCell="A76" sqref="A76:I76"/>
    </sheetView>
  </sheetViews>
  <sheetFormatPr baseColWidth="10" defaultRowHeight="14.25" x14ac:dyDescent="0.45"/>
  <cols>
    <col min="1" max="5" width="9.3984375" style="1" customWidth="1"/>
    <col min="6" max="6" width="11.796875" style="1" customWidth="1"/>
    <col min="7" max="7" width="8.3984375" style="1" customWidth="1"/>
    <col min="8" max="8" width="9.3984375" style="1" customWidth="1"/>
    <col min="9" max="9" width="9.86328125" style="1" customWidth="1"/>
    <col min="10" max="10" width="2.06640625" style="1" customWidth="1"/>
    <col min="11" max="11" width="1.1328125" style="1" customWidth="1"/>
    <col min="12" max="12" width="10.6640625" style="1"/>
    <col min="13" max="16" width="0" style="1" hidden="1" customWidth="1"/>
    <col min="17" max="16384" width="10.6640625" style="1"/>
  </cols>
  <sheetData>
    <row r="1" spans="1:10" ht="18" x14ac:dyDescent="0.55000000000000004">
      <c r="A1" s="515" t="s">
        <v>147</v>
      </c>
      <c r="B1" s="516"/>
      <c r="C1" s="516"/>
      <c r="D1" s="516"/>
      <c r="E1" s="516"/>
      <c r="F1" s="516"/>
      <c r="G1" s="516"/>
      <c r="H1" s="516"/>
      <c r="I1" s="516"/>
      <c r="J1" s="517"/>
    </row>
    <row r="2" spans="1:10" ht="18" x14ac:dyDescent="0.55000000000000004">
      <c r="A2" s="518" t="s">
        <v>148</v>
      </c>
      <c r="B2" s="519"/>
      <c r="C2" s="519"/>
      <c r="D2" s="519"/>
      <c r="E2" s="519"/>
      <c r="F2" s="519"/>
      <c r="G2" s="519"/>
      <c r="H2" s="519"/>
      <c r="I2" s="519"/>
      <c r="J2" s="520"/>
    </row>
    <row r="3" spans="1:10" ht="18" x14ac:dyDescent="0.45">
      <c r="A3" s="758" t="s">
        <v>149</v>
      </c>
      <c r="B3" s="759"/>
      <c r="C3" s="759"/>
      <c r="D3" s="759"/>
      <c r="E3" s="759"/>
      <c r="F3" s="759"/>
      <c r="G3" s="759"/>
      <c r="H3" s="759"/>
      <c r="I3" s="759"/>
      <c r="J3" s="760"/>
    </row>
    <row r="4" spans="1:10" ht="18" customHeight="1" x14ac:dyDescent="0.45">
      <c r="A4" s="770" t="s">
        <v>316</v>
      </c>
      <c r="B4" s="771"/>
      <c r="C4" s="771"/>
      <c r="D4" s="771"/>
      <c r="E4" s="771"/>
      <c r="F4" s="771"/>
      <c r="G4" s="771"/>
      <c r="H4" s="771"/>
      <c r="I4" s="771"/>
      <c r="J4" s="772"/>
    </row>
    <row r="5" spans="1:10" ht="18" customHeight="1" x14ac:dyDescent="0.45">
      <c r="A5" s="770"/>
      <c r="B5" s="771"/>
      <c r="C5" s="771"/>
      <c r="D5" s="771"/>
      <c r="E5" s="771"/>
      <c r="F5" s="771"/>
      <c r="G5" s="771"/>
      <c r="H5" s="771"/>
      <c r="I5" s="771"/>
      <c r="J5" s="772"/>
    </row>
    <row r="6" spans="1:10" ht="18" customHeight="1" x14ac:dyDescent="0.45">
      <c r="A6" s="397"/>
      <c r="B6" s="398"/>
      <c r="C6" s="398"/>
      <c r="D6" s="398"/>
      <c r="E6" s="398" t="s">
        <v>300</v>
      </c>
      <c r="F6" s="398"/>
      <c r="G6" s="398"/>
      <c r="H6" s="398"/>
      <c r="I6" s="398"/>
      <c r="J6" s="399"/>
    </row>
    <row r="7" spans="1:10" ht="18" customHeight="1" x14ac:dyDescent="0.45">
      <c r="A7" s="397"/>
      <c r="B7" s="398"/>
      <c r="C7" s="398"/>
      <c r="D7" s="398"/>
      <c r="E7" s="451" t="s">
        <v>303</v>
      </c>
      <c r="F7" s="398"/>
      <c r="G7" s="398"/>
      <c r="H7" s="398"/>
      <c r="I7" s="398"/>
      <c r="J7" s="399"/>
    </row>
    <row r="8" spans="1:10" ht="18" x14ac:dyDescent="0.55000000000000004">
      <c r="A8" s="518" t="s">
        <v>151</v>
      </c>
      <c r="B8" s="519"/>
      <c r="C8" s="519"/>
      <c r="D8" s="519"/>
      <c r="E8" s="519"/>
      <c r="F8" s="519"/>
      <c r="G8" s="519"/>
      <c r="H8" s="519"/>
      <c r="I8" s="519"/>
      <c r="J8" s="520"/>
    </row>
    <row r="9" spans="1:10" ht="15.75" x14ac:dyDescent="0.5">
      <c r="A9" s="761" t="s">
        <v>204</v>
      </c>
      <c r="B9" s="762"/>
      <c r="C9" s="762"/>
      <c r="D9" s="762"/>
      <c r="E9" s="762"/>
      <c r="F9" s="762"/>
      <c r="G9" s="762"/>
      <c r="H9" s="762"/>
      <c r="I9" s="762"/>
      <c r="J9" s="763"/>
    </row>
    <row r="10" spans="1:10" x14ac:dyDescent="0.45">
      <c r="A10" s="418" t="s">
        <v>250</v>
      </c>
      <c r="B10" s="420"/>
      <c r="C10" s="420" t="str">
        <f ca="1">MID(CELL("Dateiname",$A$1),FIND("]", CELL("Dateiname",$A$1))+1,31)</f>
        <v>Spengler_ohneBUAG</v>
      </c>
      <c r="D10" s="420"/>
      <c r="E10" s="420"/>
      <c r="F10" s="420"/>
      <c r="G10" s="420"/>
      <c r="H10" s="420"/>
      <c r="I10" s="420"/>
      <c r="J10" s="421"/>
    </row>
    <row r="11" spans="1:10" ht="15.75" x14ac:dyDescent="0.5">
      <c r="A11" s="363"/>
      <c r="B11" s="363"/>
      <c r="C11" s="363"/>
      <c r="D11" s="363"/>
      <c r="E11" s="363"/>
      <c r="F11" s="363"/>
      <c r="G11" s="363"/>
      <c r="H11" s="363"/>
      <c r="I11" s="363"/>
      <c r="J11" s="363"/>
    </row>
    <row r="12" spans="1:10" ht="15.75" x14ac:dyDescent="0.5">
      <c r="A12" s="363"/>
      <c r="B12" s="363"/>
      <c r="C12" s="363"/>
      <c r="D12" s="363"/>
      <c r="F12" s="363"/>
      <c r="G12" s="363"/>
      <c r="H12" s="363"/>
      <c r="I12" s="363"/>
      <c r="J12" s="363"/>
    </row>
    <row r="13" spans="1:10" ht="15.75" x14ac:dyDescent="0.5">
      <c r="A13" s="363"/>
      <c r="B13" s="363"/>
      <c r="C13" s="363"/>
      <c r="D13" s="363"/>
      <c r="E13" s="363"/>
      <c r="F13" s="363"/>
      <c r="G13" s="363"/>
      <c r="H13" s="363"/>
      <c r="I13" s="363"/>
      <c r="J13" s="363"/>
    </row>
    <row r="14" spans="1:10" ht="15.75" x14ac:dyDescent="0.5">
      <c r="A14" s="603" t="s">
        <v>234</v>
      </c>
      <c r="B14" s="604"/>
      <c r="C14" s="604"/>
      <c r="D14" s="604"/>
      <c r="E14" s="604"/>
      <c r="F14" s="604"/>
      <c r="G14" s="604"/>
      <c r="H14" s="604"/>
      <c r="I14" s="604"/>
      <c r="J14" s="605"/>
    </row>
    <row r="15" spans="1:10" ht="15.75" x14ac:dyDescent="0.5">
      <c r="A15" s="381"/>
      <c r="B15" s="390" t="s">
        <v>198</v>
      </c>
      <c r="C15" s="376" t="s">
        <v>106</v>
      </c>
      <c r="D15" s="376" t="s">
        <v>108</v>
      </c>
      <c r="E15" s="376" t="s">
        <v>110</v>
      </c>
      <c r="F15" s="376" t="s">
        <v>112</v>
      </c>
      <c r="G15" s="616" t="s">
        <v>239</v>
      </c>
      <c r="H15" s="616"/>
      <c r="I15" s="716" t="s">
        <v>255</v>
      </c>
      <c r="J15" s="717"/>
    </row>
    <row r="16" spans="1:10" ht="15.75" x14ac:dyDescent="0.5">
      <c r="A16" s="382"/>
      <c r="B16" s="391">
        <f>H52</f>
        <v>0.29569999999999996</v>
      </c>
      <c r="C16" s="383">
        <f>E115</f>
        <v>0.39010227032734968</v>
      </c>
      <c r="D16" s="383">
        <f t="shared" ref="D16:F16" si="0">F115</f>
        <v>0</v>
      </c>
      <c r="E16" s="383">
        <f t="shared" si="0"/>
        <v>0</v>
      </c>
      <c r="F16" s="383">
        <f t="shared" si="0"/>
        <v>0.27540385075677581</v>
      </c>
      <c r="G16" s="617">
        <f>C16+D16+E16+F16</f>
        <v>0.66550612108412555</v>
      </c>
      <c r="H16" s="618"/>
      <c r="I16" s="608">
        <f>I119</f>
        <v>0.65450739767732002</v>
      </c>
      <c r="J16" s="609"/>
    </row>
    <row r="17" spans="1:10" ht="15.75" x14ac:dyDescent="0.5">
      <c r="A17" s="364"/>
      <c r="B17" s="370"/>
      <c r="C17" s="364"/>
      <c r="D17" s="364"/>
      <c r="E17" s="364"/>
      <c r="F17" s="364"/>
      <c r="G17" s="364"/>
      <c r="H17" s="364"/>
      <c r="I17" s="364"/>
      <c r="J17" s="364"/>
    </row>
    <row r="18" spans="1:10" x14ac:dyDescent="0.45">
      <c r="A18" s="625" t="s">
        <v>235</v>
      </c>
      <c r="B18" s="626"/>
      <c r="C18" s="626"/>
      <c r="D18" s="626"/>
      <c r="E18" s="626"/>
      <c r="F18" s="626"/>
      <c r="G18" s="626"/>
      <c r="H18" s="626"/>
      <c r="I18" s="626"/>
      <c r="J18" s="627"/>
    </row>
    <row r="19" spans="1:10" x14ac:dyDescent="0.45">
      <c r="A19" s="610"/>
      <c r="B19" s="611"/>
      <c r="C19" s="611"/>
      <c r="D19" s="611"/>
      <c r="E19" s="611"/>
      <c r="F19" s="611"/>
      <c r="G19" s="611"/>
      <c r="H19" s="611"/>
      <c r="I19" s="611"/>
      <c r="J19" s="612"/>
    </row>
    <row r="20" spans="1:10" x14ac:dyDescent="0.45">
      <c r="A20" s="610" t="s">
        <v>236</v>
      </c>
      <c r="B20" s="611"/>
      <c r="C20" s="611"/>
      <c r="D20" s="611"/>
      <c r="E20" s="611"/>
      <c r="F20" s="611"/>
      <c r="G20" s="611"/>
      <c r="H20" s="611"/>
      <c r="I20" s="611"/>
      <c r="J20" s="612"/>
    </row>
    <row r="21" spans="1:10" x14ac:dyDescent="0.45">
      <c r="A21" s="610"/>
      <c r="B21" s="611"/>
      <c r="C21" s="611"/>
      <c r="D21" s="611"/>
      <c r="E21" s="611"/>
      <c r="F21" s="611"/>
      <c r="G21" s="611"/>
      <c r="H21" s="611"/>
      <c r="I21" s="611"/>
      <c r="J21" s="612"/>
    </row>
    <row r="22" spans="1:10" x14ac:dyDescent="0.45">
      <c r="A22" s="610"/>
      <c r="B22" s="611"/>
      <c r="C22" s="611"/>
      <c r="D22" s="611"/>
      <c r="E22" s="611"/>
      <c r="F22" s="611"/>
      <c r="G22" s="611"/>
      <c r="H22" s="611"/>
      <c r="I22" s="611"/>
      <c r="J22" s="612"/>
    </row>
    <row r="23" spans="1:10" x14ac:dyDescent="0.45">
      <c r="A23" s="610" t="s">
        <v>237</v>
      </c>
      <c r="B23" s="611"/>
      <c r="C23" s="611"/>
      <c r="D23" s="611"/>
      <c r="E23" s="611"/>
      <c r="F23" s="611"/>
      <c r="G23" s="611"/>
      <c r="H23" s="611"/>
      <c r="I23" s="611"/>
      <c r="J23" s="612"/>
    </row>
    <row r="24" spans="1:10" x14ac:dyDescent="0.45">
      <c r="A24" s="610"/>
      <c r="B24" s="611"/>
      <c r="C24" s="611"/>
      <c r="D24" s="611"/>
      <c r="E24" s="611"/>
      <c r="F24" s="611"/>
      <c r="G24" s="611"/>
      <c r="H24" s="611"/>
      <c r="I24" s="611"/>
      <c r="J24" s="612"/>
    </row>
    <row r="25" spans="1:10" x14ac:dyDescent="0.45">
      <c r="A25" s="610"/>
      <c r="B25" s="611"/>
      <c r="C25" s="611"/>
      <c r="D25" s="611"/>
      <c r="E25" s="611"/>
      <c r="F25" s="611"/>
      <c r="G25" s="611"/>
      <c r="H25" s="611"/>
      <c r="I25" s="611"/>
      <c r="J25" s="612"/>
    </row>
    <row r="26" spans="1:10" x14ac:dyDescent="0.45">
      <c r="A26" s="610" t="s">
        <v>238</v>
      </c>
      <c r="B26" s="611"/>
      <c r="C26" s="611"/>
      <c r="D26" s="611"/>
      <c r="E26" s="611"/>
      <c r="F26" s="611"/>
      <c r="G26" s="611"/>
      <c r="H26" s="611"/>
      <c r="I26" s="611"/>
      <c r="J26" s="612"/>
    </row>
    <row r="27" spans="1:10" x14ac:dyDescent="0.45">
      <c r="A27" s="610"/>
      <c r="B27" s="611"/>
      <c r="C27" s="611"/>
      <c r="D27" s="611"/>
      <c r="E27" s="611"/>
      <c r="F27" s="611"/>
      <c r="G27" s="611"/>
      <c r="H27" s="611"/>
      <c r="I27" s="611"/>
      <c r="J27" s="612"/>
    </row>
    <row r="28" spans="1:10" x14ac:dyDescent="0.45">
      <c r="A28" s="613"/>
      <c r="B28" s="614"/>
      <c r="C28" s="614"/>
      <c r="D28" s="614"/>
      <c r="E28" s="614"/>
      <c r="F28" s="614"/>
      <c r="G28" s="614"/>
      <c r="H28" s="614"/>
      <c r="I28" s="614"/>
      <c r="J28" s="615"/>
    </row>
    <row r="29" spans="1:10" x14ac:dyDescent="0.45">
      <c r="A29" s="776" t="s">
        <v>243</v>
      </c>
      <c r="B29" s="777"/>
      <c r="C29" s="777"/>
      <c r="D29" s="777"/>
      <c r="E29" s="777"/>
      <c r="F29" s="777"/>
      <c r="G29" s="777"/>
      <c r="H29" s="777"/>
      <c r="I29" s="777"/>
      <c r="J29" s="778"/>
    </row>
    <row r="30" spans="1:10" x14ac:dyDescent="0.45">
      <c r="A30" s="779"/>
      <c r="B30" s="780"/>
      <c r="C30" s="780"/>
      <c r="D30" s="780"/>
      <c r="E30" s="780"/>
      <c r="F30" s="780"/>
      <c r="G30" s="780"/>
      <c r="H30" s="780"/>
      <c r="I30" s="780"/>
      <c r="J30" s="781"/>
    </row>
    <row r="31" spans="1:10" x14ac:dyDescent="0.45">
      <c r="A31" s="782"/>
      <c r="B31" s="783"/>
      <c r="C31" s="783"/>
      <c r="D31" s="783"/>
      <c r="E31" s="783"/>
      <c r="F31" s="783"/>
      <c r="G31" s="783"/>
      <c r="H31" s="783"/>
      <c r="I31" s="783"/>
      <c r="J31" s="784"/>
    </row>
    <row r="32" spans="1:10" x14ac:dyDescent="0.45">
      <c r="A32" s="619" t="s">
        <v>242</v>
      </c>
      <c r="B32" s="620"/>
      <c r="C32" s="620"/>
      <c r="D32" s="620"/>
      <c r="E32" s="620"/>
      <c r="F32" s="620"/>
      <c r="G32" s="620"/>
      <c r="H32" s="620"/>
      <c r="I32" s="620"/>
      <c r="J32" s="621"/>
    </row>
    <row r="33" spans="1:10" x14ac:dyDescent="0.45">
      <c r="A33" s="622"/>
      <c r="B33" s="623"/>
      <c r="C33" s="623"/>
      <c r="D33" s="623"/>
      <c r="E33" s="623"/>
      <c r="F33" s="623"/>
      <c r="G33" s="623"/>
      <c r="H33" s="623"/>
      <c r="I33" s="623"/>
      <c r="J33" s="624"/>
    </row>
    <row r="34" spans="1:10" ht="15.75" x14ac:dyDescent="0.5">
      <c r="A34" s="376"/>
      <c r="B34" s="376"/>
      <c r="C34" s="376"/>
      <c r="D34" s="376"/>
      <c r="E34" s="376"/>
      <c r="F34" s="376"/>
      <c r="G34" s="376"/>
      <c r="H34" s="376"/>
      <c r="I34" s="376"/>
      <c r="J34" s="376"/>
    </row>
    <row r="35" spans="1:10" ht="15.75" x14ac:dyDescent="0.45">
      <c r="A35" s="712" t="s">
        <v>241</v>
      </c>
      <c r="B35" s="712"/>
      <c r="C35" s="712"/>
      <c r="D35" s="712"/>
      <c r="E35" s="712"/>
      <c r="F35" s="712"/>
      <c r="G35" s="712"/>
      <c r="H35" s="712"/>
      <c r="I35" s="712"/>
      <c r="J35" s="712"/>
    </row>
    <row r="36" spans="1:10" ht="15.75" x14ac:dyDescent="0.5">
      <c r="A36" s="363"/>
      <c r="B36" s="363"/>
      <c r="C36" s="363"/>
      <c r="D36" s="363"/>
      <c r="E36" s="363"/>
      <c r="F36" s="363"/>
      <c r="G36" s="363"/>
      <c r="H36" s="363"/>
      <c r="I36" s="363"/>
      <c r="J36" s="363"/>
    </row>
    <row r="37" spans="1:10" x14ac:dyDescent="0.45">
      <c r="A37" s="687" t="s">
        <v>40</v>
      </c>
      <c r="B37" s="688"/>
      <c r="C37" s="688"/>
      <c r="D37" s="688"/>
      <c r="E37" s="688"/>
      <c r="F37" s="688"/>
      <c r="G37" s="689"/>
      <c r="H37" s="690"/>
    </row>
    <row r="38" spans="1:10" x14ac:dyDescent="0.45">
      <c r="A38" s="753">
        <f>'DPNK-Stamm'!B2</f>
        <v>46006</v>
      </c>
      <c r="B38" s="754"/>
      <c r="C38" s="196"/>
      <c r="D38" s="40"/>
      <c r="E38" s="261" t="s">
        <v>81</v>
      </c>
      <c r="F38" s="262" t="s">
        <v>83</v>
      </c>
      <c r="G38" s="43"/>
      <c r="H38" s="227" t="s">
        <v>19</v>
      </c>
    </row>
    <row r="39" spans="1:10" x14ac:dyDescent="0.45">
      <c r="A39" s="755" t="str">
        <f>'DPNK-Stamm'!A4</f>
        <v>Arbeitslosenversicherung</v>
      </c>
      <c r="B39" s="756"/>
      <c r="C39" s="756"/>
      <c r="D39" s="756"/>
      <c r="E39" s="756"/>
      <c r="F39" s="757"/>
      <c r="G39" s="275" t="s">
        <v>81</v>
      </c>
      <c r="H39" s="224">
        <f>IF(G39=$E$38,'DPNK-Stamm'!H4,"")</f>
        <v>2.9499999999999998E-2</v>
      </c>
    </row>
    <row r="40" spans="1:10" x14ac:dyDescent="0.45">
      <c r="A40" s="628" t="str">
        <f>'DPNK-Stamm'!A5</f>
        <v>Zuschlag Insolvenzentgeltsicherung</v>
      </c>
      <c r="B40" s="629"/>
      <c r="C40" s="629"/>
      <c r="D40" s="629"/>
      <c r="E40" s="629"/>
      <c r="F40" s="630"/>
      <c r="G40" s="276" t="s">
        <v>81</v>
      </c>
      <c r="H40" s="225">
        <f>IF(G40=$E$38,'DPNK-Stamm'!H5,"")</f>
        <v>1E-3</v>
      </c>
    </row>
    <row r="41" spans="1:10" x14ac:dyDescent="0.45">
      <c r="A41" s="628" t="str">
        <f>'DPNK-Stamm'!A6</f>
        <v>Pensionsversicherung ASVG</v>
      </c>
      <c r="B41" s="629"/>
      <c r="C41" s="629"/>
      <c r="D41" s="629"/>
      <c r="E41" s="629"/>
      <c r="F41" s="630"/>
      <c r="G41" s="276" t="s">
        <v>81</v>
      </c>
      <c r="H41" s="225">
        <f>IF(G41=$E$38,'DPNK-Stamm'!H6,"")</f>
        <v>0.1255</v>
      </c>
    </row>
    <row r="42" spans="1:10" x14ac:dyDescent="0.45">
      <c r="A42" s="628" t="str">
        <f>'DPNK-Stamm'!A7</f>
        <v>Krankenversicherung ASVG</v>
      </c>
      <c r="B42" s="629"/>
      <c r="C42" s="629"/>
      <c r="D42" s="629"/>
      <c r="E42" s="629"/>
      <c r="F42" s="630"/>
      <c r="G42" s="276" t="s">
        <v>81</v>
      </c>
      <c r="H42" s="225">
        <f>IF(G42=$E$38,'DPNK-Stamm'!H7,"")</f>
        <v>3.78E-2</v>
      </c>
    </row>
    <row r="43" spans="1:10" x14ac:dyDescent="0.45">
      <c r="A43" s="628" t="str">
        <f>'DPNK-Stamm'!A8</f>
        <v>Unfallversicherung</v>
      </c>
      <c r="B43" s="629"/>
      <c r="C43" s="629"/>
      <c r="D43" s="629"/>
      <c r="E43" s="629"/>
      <c r="F43" s="630"/>
      <c r="G43" s="276" t="s">
        <v>81</v>
      </c>
      <c r="H43" s="225">
        <f>IF(G43=$E$38,'DPNK-Stamm'!H8,"")</f>
        <v>1.0999999999999999E-2</v>
      </c>
    </row>
    <row r="44" spans="1:10" x14ac:dyDescent="0.45">
      <c r="A44" s="628" t="str">
        <f>'DPNK-Stamm'!A9</f>
        <v>Familienlastenausgleichsfonds (FLAF)</v>
      </c>
      <c r="B44" s="629"/>
      <c r="C44" s="629"/>
      <c r="D44" s="629"/>
      <c r="E44" s="629"/>
      <c r="F44" s="630"/>
      <c r="G44" s="276" t="s">
        <v>81</v>
      </c>
      <c r="H44" s="225">
        <f>IF(G44=$E$38,'DPNK-Stamm'!H9,"")</f>
        <v>3.6999999999999998E-2</v>
      </c>
    </row>
    <row r="45" spans="1:10" x14ac:dyDescent="0.45">
      <c r="A45" s="628" t="str">
        <f>'DPNK-Stamm'!A10</f>
        <v>DZ zum FLAF (im Mittel; bitte zutreffenden Bundesländerwert eintragen)</v>
      </c>
      <c r="B45" s="629"/>
      <c r="C45" s="629"/>
      <c r="D45" s="629"/>
      <c r="E45" s="629"/>
      <c r="F45" s="630"/>
      <c r="G45" s="276" t="s">
        <v>81</v>
      </c>
      <c r="H45" s="225">
        <f>IF(G45=$E$38,'DPNK-Stamm'!H10,"")</f>
        <v>3.5999999999999999E-3</v>
      </c>
    </row>
    <row r="46" spans="1:10" x14ac:dyDescent="0.45">
      <c r="A46" s="628" t="str">
        <f>'DPNK-Stamm'!A11</f>
        <v>Wohnbauförderungsbeitrag alle BL o. Wien</v>
      </c>
      <c r="B46" s="629"/>
      <c r="C46" s="629"/>
      <c r="D46" s="629"/>
      <c r="E46" s="629"/>
      <c r="F46" s="630"/>
      <c r="G46" s="276" t="s">
        <v>81</v>
      </c>
      <c r="H46" s="225">
        <f>IF(G46=$E$38,'DPNK-Stamm'!H11,"")</f>
        <v>5.0000000000000001E-3</v>
      </c>
    </row>
    <row r="47" spans="1:10" x14ac:dyDescent="0.45">
      <c r="A47" s="628" t="str">
        <f>'DPNK-Stamm'!A12</f>
        <v>Schlechtwetterentschädigungsbeitrag</v>
      </c>
      <c r="B47" s="629"/>
      <c r="C47" s="629"/>
      <c r="D47" s="629"/>
      <c r="E47" s="629"/>
      <c r="F47" s="630"/>
      <c r="G47" s="276" t="s">
        <v>83</v>
      </c>
      <c r="H47" s="225" t="str">
        <f>IF(G47=$E$38,'DPNK-Stamm'!H12,"")</f>
        <v/>
      </c>
    </row>
    <row r="48" spans="1:10" x14ac:dyDescent="0.45">
      <c r="A48" s="628" t="str">
        <f>'DPNK-Stamm'!A13</f>
        <v>Kommunalsteuer</v>
      </c>
      <c r="B48" s="629"/>
      <c r="C48" s="629"/>
      <c r="D48" s="629"/>
      <c r="E48" s="629"/>
      <c r="F48" s="630"/>
      <c r="G48" s="276" t="s">
        <v>81</v>
      </c>
      <c r="H48" s="225">
        <f>IF(G48=$E$38,'DPNK-Stamm'!H13,"")</f>
        <v>0.03</v>
      </c>
    </row>
    <row r="49" spans="1:10" x14ac:dyDescent="0.45">
      <c r="A49" s="785" t="str">
        <f>'DPNK-Stamm'!A14</f>
        <v>Abfertigung-Neu (Betriebl. Mitarbeitervorsorge)</v>
      </c>
      <c r="B49" s="786"/>
      <c r="C49" s="786"/>
      <c r="D49" s="786"/>
      <c r="E49" s="786"/>
      <c r="F49" s="787"/>
      <c r="G49" s="277" t="s">
        <v>81</v>
      </c>
      <c r="H49" s="226">
        <f>IF(G49=$E$38,'DPNK-Stamm'!H14,"")</f>
        <v>1.5299999999999999E-2</v>
      </c>
    </row>
    <row r="50" spans="1:10" x14ac:dyDescent="0.45">
      <c r="A50" s="489" t="str">
        <f>'DPNK-Stamm'!A15</f>
        <v>frei</v>
      </c>
      <c r="B50" s="490"/>
      <c r="C50" s="490"/>
      <c r="D50" s="490"/>
      <c r="E50" s="490"/>
      <c r="F50" s="713"/>
      <c r="G50" s="276"/>
      <c r="H50" s="225" t="str">
        <f>IF(G50=$E$38,'DPNK-Stamm'!H15,"")</f>
        <v/>
      </c>
    </row>
    <row r="51" spans="1:10" x14ac:dyDescent="0.45">
      <c r="A51" s="651" t="str">
        <f>'DPNK-Stamm'!A16</f>
        <v>frei</v>
      </c>
      <c r="B51" s="652"/>
      <c r="C51" s="652"/>
      <c r="D51" s="652"/>
      <c r="E51" s="652"/>
      <c r="F51" s="720"/>
      <c r="G51" s="277"/>
      <c r="H51" s="226" t="str">
        <f>IF(G51=$E$38,'DPNK-Stamm'!H16,"")</f>
        <v/>
      </c>
    </row>
    <row r="52" spans="1:10" x14ac:dyDescent="0.45">
      <c r="A52" s="65" t="s">
        <v>41</v>
      </c>
      <c r="B52" s="66"/>
      <c r="C52" s="66"/>
      <c r="D52" s="66"/>
      <c r="E52" s="66"/>
      <c r="F52" s="66"/>
      <c r="G52" s="101"/>
      <c r="H52" s="234">
        <f>SUM(H39:H51)</f>
        <v>0.29569999999999996</v>
      </c>
    </row>
    <row r="53" spans="1:10" x14ac:dyDescent="0.45">
      <c r="A53" s="645"/>
      <c r="B53" s="645"/>
      <c r="C53" s="645"/>
      <c r="D53" s="645"/>
      <c r="E53" s="645"/>
      <c r="F53" s="645"/>
      <c r="G53" s="645"/>
      <c r="H53" s="645"/>
    </row>
    <row r="54" spans="1:10" x14ac:dyDescent="0.45">
      <c r="A54" s="600" t="str">
        <f>'DPNK-Stamm'!A20</f>
        <v>DPNK auf laufendes Entgelt</v>
      </c>
      <c r="B54" s="601"/>
      <c r="C54" s="601"/>
      <c r="D54" s="601"/>
      <c r="E54" s="601"/>
      <c r="F54" s="601"/>
      <c r="G54" s="601"/>
      <c r="H54" s="228">
        <f>H52</f>
        <v>0.29569999999999996</v>
      </c>
    </row>
    <row r="55" spans="1:10" x14ac:dyDescent="0.45">
      <c r="A55" s="631" t="str">
        <f>'DPNK-Stamm'!A21</f>
        <v>abzüglich Wohnbauförderungsbeitrag</v>
      </c>
      <c r="B55" s="632"/>
      <c r="C55" s="632"/>
      <c r="D55" s="632"/>
      <c r="E55" s="632"/>
      <c r="F55" s="632"/>
      <c r="G55" s="632"/>
      <c r="H55" s="69">
        <f>'DPNK-Stamm'!H21</f>
        <v>-5.0000000000000001E-3</v>
      </c>
    </row>
    <row r="56" spans="1:10" hidden="1" x14ac:dyDescent="0.45">
      <c r="A56" s="651">
        <f>'DPNK-Stamm'!A22</f>
        <v>0</v>
      </c>
      <c r="B56" s="652"/>
      <c r="C56" s="652"/>
      <c r="D56" s="652"/>
      <c r="E56" s="652"/>
      <c r="F56" s="652"/>
      <c r="G56" s="652"/>
      <c r="H56" s="68">
        <f>'DPNK-Stamm'!H22</f>
        <v>0</v>
      </c>
    </row>
    <row r="57" spans="1:10" x14ac:dyDescent="0.45">
      <c r="A57" s="646" t="str">
        <f>'DPNK-Stamm'!A23</f>
        <v>Direkte Personalnebenkosten auf Sonderzahlungen</v>
      </c>
      <c r="B57" s="647"/>
      <c r="C57" s="647"/>
      <c r="D57" s="647"/>
      <c r="E57" s="647"/>
      <c r="F57" s="647"/>
      <c r="G57" s="647"/>
      <c r="H57" s="67">
        <f>SUM(H54:H56)</f>
        <v>0.29069999999999996</v>
      </c>
    </row>
    <row r="58" spans="1:10" x14ac:dyDescent="0.45">
      <c r="A58" s="435"/>
      <c r="B58" s="435"/>
      <c r="C58" s="435"/>
      <c r="D58" s="435"/>
      <c r="E58" s="435"/>
      <c r="F58" s="435"/>
      <c r="G58" s="435"/>
      <c r="H58" s="442"/>
    </row>
    <row r="60" spans="1:10" x14ac:dyDescent="0.45">
      <c r="A60" s="177" t="s">
        <v>0</v>
      </c>
      <c r="B60" s="178"/>
      <c r="C60" s="178"/>
      <c r="D60" s="178"/>
      <c r="E60" s="178"/>
      <c r="F60" s="178"/>
      <c r="G60" s="178"/>
      <c r="H60" s="178"/>
      <c r="I60" s="179"/>
      <c r="J60" s="190"/>
    </row>
    <row r="61" spans="1:10" x14ac:dyDescent="0.45">
      <c r="A61" s="3" t="s">
        <v>1</v>
      </c>
      <c r="B61" s="180"/>
      <c r="C61" s="180"/>
      <c r="D61" s="180"/>
      <c r="E61" s="4"/>
      <c r="F61" s="4"/>
      <c r="G61" s="4"/>
      <c r="H61" s="5" t="s">
        <v>2</v>
      </c>
      <c r="I61" s="6" t="s">
        <v>3</v>
      </c>
      <c r="J61" s="186"/>
    </row>
    <row r="62" spans="1:10" x14ac:dyDescent="0.45">
      <c r="A62" s="7" t="s">
        <v>119</v>
      </c>
      <c r="B62" s="181"/>
      <c r="C62" s="181"/>
      <c r="D62" s="181"/>
      <c r="E62" s="8"/>
      <c r="F62" s="8"/>
      <c r="G62" s="8"/>
      <c r="H62" s="9">
        <v>365.25</v>
      </c>
      <c r="I62" s="10"/>
      <c r="J62" s="8"/>
    </row>
    <row r="63" spans="1:10" x14ac:dyDescent="0.45">
      <c r="A63" s="11" t="s">
        <v>5</v>
      </c>
      <c r="B63" s="12"/>
      <c r="C63" s="12"/>
      <c r="D63" s="12"/>
      <c r="E63" s="12"/>
      <c r="F63" s="12"/>
      <c r="G63" s="12"/>
      <c r="H63" s="13">
        <f>-H62/7*2</f>
        <v>-104.35714285714286</v>
      </c>
      <c r="I63" s="14"/>
      <c r="J63" s="8"/>
    </row>
    <row r="64" spans="1:10" x14ac:dyDescent="0.45">
      <c r="A64" s="15" t="s">
        <v>7</v>
      </c>
      <c r="B64" s="16"/>
      <c r="C64" s="16"/>
      <c r="D64" s="16"/>
      <c r="E64" s="16"/>
      <c r="F64" s="16"/>
      <c r="G64" s="16"/>
      <c r="H64" s="17">
        <f>SUM(H62:H63)</f>
        <v>260.89285714285711</v>
      </c>
      <c r="I64" s="14"/>
      <c r="J64" s="8"/>
    </row>
    <row r="65" spans="1:14" x14ac:dyDescent="0.45">
      <c r="A65" s="7" t="s">
        <v>120</v>
      </c>
      <c r="B65" s="181"/>
      <c r="C65" s="181"/>
      <c r="D65" s="181"/>
      <c r="E65" s="8"/>
      <c r="F65" s="8"/>
      <c r="G65" s="8"/>
      <c r="H65" s="18">
        <v>-10.5</v>
      </c>
      <c r="I65" s="721">
        <f>-H65-H66</f>
        <v>11.214285714285714</v>
      </c>
      <c r="J65" s="191"/>
    </row>
    <row r="66" spans="1:14" x14ac:dyDescent="0.45">
      <c r="A66" s="7" t="s">
        <v>293</v>
      </c>
      <c r="B66" s="181"/>
      <c r="C66" s="181"/>
      <c r="D66" s="181"/>
      <c r="E66" s="8"/>
      <c r="G66" s="411">
        <v>0.5</v>
      </c>
      <c r="H66" s="273">
        <f>-2*5/7*G66</f>
        <v>-0.7142857142857143</v>
      </c>
      <c r="I66" s="721"/>
      <c r="J66" s="191"/>
    </row>
    <row r="67" spans="1:14" x14ac:dyDescent="0.45">
      <c r="A67" s="7" t="s">
        <v>11</v>
      </c>
      <c r="B67" s="181"/>
      <c r="C67" s="271">
        <v>0.85</v>
      </c>
      <c r="D67" s="722">
        <v>5</v>
      </c>
      <c r="E67" s="722"/>
      <c r="F67" s="19">
        <v>5</v>
      </c>
      <c r="H67" s="18">
        <f>-5*D67*C67</f>
        <v>-21.25</v>
      </c>
      <c r="I67" s="719">
        <f>-H67-H68</f>
        <v>25.75</v>
      </c>
      <c r="J67" s="192"/>
    </row>
    <row r="68" spans="1:14" x14ac:dyDescent="0.45">
      <c r="A68" s="20" t="s">
        <v>13</v>
      </c>
      <c r="B68" s="182"/>
      <c r="C68" s="21">
        <f>1-C67</f>
        <v>0.15000000000000002</v>
      </c>
      <c r="D68" s="718">
        <v>6</v>
      </c>
      <c r="E68" s="718"/>
      <c r="F68" s="22">
        <v>5</v>
      </c>
      <c r="G68" s="198"/>
      <c r="H68" s="23">
        <f>-5*D68*C68</f>
        <v>-4.5000000000000009</v>
      </c>
      <c r="I68" s="719"/>
      <c r="J68" s="192"/>
      <c r="M68" s="264"/>
    </row>
    <row r="69" spans="1:14" x14ac:dyDescent="0.45">
      <c r="A69" s="194" t="s">
        <v>14</v>
      </c>
      <c r="B69" s="444"/>
      <c r="C69" s="8"/>
      <c r="D69" s="8"/>
      <c r="E69" s="8"/>
      <c r="F69" s="8"/>
      <c r="G69" s="8"/>
      <c r="H69" s="24">
        <f>SUM(H64:H68)</f>
        <v>223.92857142857139</v>
      </c>
      <c r="I69" s="14"/>
      <c r="J69" s="8"/>
      <c r="M69" s="264"/>
    </row>
    <row r="70" spans="1:14" x14ac:dyDescent="0.45">
      <c r="A70" s="187" t="s">
        <v>276</v>
      </c>
      <c r="B70" s="8"/>
      <c r="C70" s="8"/>
      <c r="D70" s="8"/>
      <c r="E70" s="8"/>
      <c r="F70" s="8"/>
      <c r="G70" s="8"/>
      <c r="H70" s="96">
        <v>-11</v>
      </c>
      <c r="I70" s="719">
        <f>-H70-H71</f>
        <v>13.5</v>
      </c>
      <c r="J70" s="192"/>
      <c r="M70" s="264"/>
    </row>
    <row r="71" spans="1:14" x14ac:dyDescent="0.45">
      <c r="A71" s="11" t="s">
        <v>277</v>
      </c>
      <c r="B71" s="12"/>
      <c r="C71" s="12"/>
      <c r="D71" s="12"/>
      <c r="E71" s="12"/>
      <c r="F71" s="12"/>
      <c r="G71" s="12"/>
      <c r="H71" s="96">
        <v>-2.5</v>
      </c>
      <c r="I71" s="719"/>
      <c r="J71" s="192"/>
      <c r="M71" s="264"/>
      <c r="N71" s="264"/>
    </row>
    <row r="72" spans="1:14" x14ac:dyDescent="0.45">
      <c r="A72" s="194" t="s">
        <v>273</v>
      </c>
      <c r="B72" s="444"/>
      <c r="C72" s="8"/>
      <c r="D72" s="8"/>
      <c r="E72" s="8"/>
      <c r="F72" s="8"/>
      <c r="G72" s="8"/>
      <c r="H72" s="9">
        <f>SUM(H69:H71)</f>
        <v>210.42857142857139</v>
      </c>
      <c r="I72" s="14"/>
      <c r="J72" s="8"/>
    </row>
    <row r="73" spans="1:14" x14ac:dyDescent="0.45">
      <c r="A73" s="187" t="s">
        <v>278</v>
      </c>
      <c r="B73" s="8"/>
      <c r="C73" s="8"/>
      <c r="D73" s="8"/>
      <c r="E73" s="8"/>
      <c r="F73" s="8"/>
      <c r="G73" s="8"/>
      <c r="H73" s="96">
        <v>0</v>
      </c>
      <c r="I73" s="32"/>
      <c r="J73" s="8"/>
    </row>
    <row r="74" spans="1:14" x14ac:dyDescent="0.45">
      <c r="A74" s="20" t="s">
        <v>275</v>
      </c>
      <c r="B74" s="182"/>
      <c r="C74" s="182"/>
      <c r="D74" s="182"/>
      <c r="E74" s="12"/>
      <c r="F74" s="12"/>
      <c r="G74" s="12"/>
      <c r="H74" s="96">
        <v>-7.5</v>
      </c>
      <c r="I74" s="189">
        <f t="shared" ref="I74" si="1">-H74</f>
        <v>7.5</v>
      </c>
      <c r="J74" s="24"/>
    </row>
    <row r="75" spans="1:14" x14ac:dyDescent="0.45">
      <c r="A75" s="445" t="s">
        <v>274</v>
      </c>
      <c r="B75" s="12"/>
      <c r="C75" s="12"/>
      <c r="D75" s="12"/>
      <c r="E75" s="12"/>
      <c r="F75" s="12" t="s">
        <v>17</v>
      </c>
      <c r="G75" s="198"/>
      <c r="H75" s="265">
        <f>SUM(H72:H74)</f>
        <v>202.92857142857139</v>
      </c>
      <c r="I75" s="25">
        <f>SUM(I62:I74)</f>
        <v>57.964285714285715</v>
      </c>
      <c r="J75" s="24"/>
    </row>
    <row r="76" spans="1:14" x14ac:dyDescent="0.45">
      <c r="A76" s="736"/>
      <c r="B76" s="736"/>
      <c r="C76" s="736"/>
      <c r="D76" s="736"/>
      <c r="E76" s="736"/>
      <c r="F76" s="736"/>
      <c r="G76" s="736"/>
      <c r="H76" s="736"/>
      <c r="I76" s="736"/>
    </row>
    <row r="77" spans="1:14" ht="15.75" x14ac:dyDescent="0.45">
      <c r="A77" s="208" t="s">
        <v>18</v>
      </c>
      <c r="B77" s="209"/>
      <c r="C77" s="209"/>
      <c r="D77" s="209"/>
      <c r="E77" s="210"/>
      <c r="F77" s="211"/>
      <c r="G77" s="211"/>
      <c r="H77" s="211"/>
      <c r="I77" s="212"/>
      <c r="J77" s="724" t="s">
        <v>46</v>
      </c>
    </row>
    <row r="78" spans="1:14" x14ac:dyDescent="0.45">
      <c r="A78" s="459" t="s">
        <v>314</v>
      </c>
      <c r="B78" s="66"/>
      <c r="C78" s="66"/>
      <c r="D78" s="66"/>
      <c r="E78" s="108"/>
      <c r="F78" s="213" t="s">
        <v>17</v>
      </c>
      <c r="G78" s="213" t="s">
        <v>19</v>
      </c>
      <c r="H78" s="214" t="s">
        <v>48</v>
      </c>
      <c r="I78" s="215" t="s">
        <v>49</v>
      </c>
      <c r="J78" s="725"/>
    </row>
    <row r="79" spans="1:14" x14ac:dyDescent="0.45">
      <c r="A79" s="216"/>
      <c r="B79" s="105"/>
      <c r="C79" s="105"/>
      <c r="D79" s="105"/>
      <c r="E79" s="104"/>
      <c r="F79" s="217"/>
      <c r="G79" s="217"/>
      <c r="H79" s="218"/>
      <c r="I79" s="219"/>
      <c r="J79" s="725"/>
    </row>
    <row r="80" spans="1:14" x14ac:dyDescent="0.45">
      <c r="A80" s="193" t="s">
        <v>20</v>
      </c>
      <c r="B80" s="181"/>
      <c r="C80" s="181"/>
      <c r="D80" s="181"/>
      <c r="E80" s="8"/>
      <c r="F80" s="26">
        <f>H75</f>
        <v>202.92857142857139</v>
      </c>
      <c r="G80" s="27">
        <f>F80/F80</f>
        <v>1</v>
      </c>
      <c r="H80" s="188">
        <f>G80*H$52</f>
        <v>0.29569999999999996</v>
      </c>
      <c r="I80" s="28">
        <f>G80*(1+H80)</f>
        <v>1.2957000000000001</v>
      </c>
      <c r="J80" s="725"/>
    </row>
    <row r="81" spans="1:16" x14ac:dyDescent="0.45">
      <c r="A81" s="7" t="s">
        <v>21</v>
      </c>
      <c r="B81" s="181"/>
      <c r="C81" s="181"/>
      <c r="D81" s="181"/>
      <c r="E81" s="8"/>
      <c r="F81" s="29"/>
      <c r="G81" s="30"/>
      <c r="H81" s="188"/>
      <c r="I81" s="28"/>
      <c r="J81" s="725"/>
    </row>
    <row r="82" spans="1:16" x14ac:dyDescent="0.45">
      <c r="A82" s="194" t="s">
        <v>117</v>
      </c>
      <c r="B82" s="8"/>
      <c r="C82" s="8"/>
      <c r="D82" s="8"/>
      <c r="E82" s="8"/>
      <c r="F82" s="29"/>
      <c r="G82" s="30"/>
      <c r="H82" s="188"/>
      <c r="I82" s="28"/>
      <c r="J82" s="726"/>
    </row>
    <row r="83" spans="1:16" x14ac:dyDescent="0.45">
      <c r="A83" s="187" t="s">
        <v>118</v>
      </c>
      <c r="B83" s="8"/>
      <c r="C83" s="8"/>
      <c r="D83" s="8"/>
      <c r="E83" s="8"/>
      <c r="F83" s="29">
        <f>I65</f>
        <v>11.214285714285714</v>
      </c>
      <c r="G83" s="30">
        <f>F83/F$80</f>
        <v>5.5262231608588536E-2</v>
      </c>
      <c r="H83" s="188">
        <f>H80</f>
        <v>0.29569999999999996</v>
      </c>
      <c r="I83" s="28">
        <f t="shared" ref="I83:I89" si="2">G83*(1+H83)</f>
        <v>7.1603273495248171E-2</v>
      </c>
      <c r="J83" s="239">
        <v>0</v>
      </c>
      <c r="M83" s="286">
        <f>IF($J83=0,$I83,0)</f>
        <v>7.1603273495248171E-2</v>
      </c>
      <c r="N83" s="286">
        <f>IF($J83=1,$I83,0)</f>
        <v>0</v>
      </c>
      <c r="O83" s="286">
        <f>IF($J83=2,$I83,0)</f>
        <v>0</v>
      </c>
      <c r="P83" s="286">
        <f>IF($J83=3,$I83,0)</f>
        <v>0</v>
      </c>
    </row>
    <row r="84" spans="1:16" x14ac:dyDescent="0.45">
      <c r="A84" s="187" t="s">
        <v>121</v>
      </c>
      <c r="B84" s="8"/>
      <c r="C84" s="8"/>
      <c r="D84" s="8"/>
      <c r="E84" s="8"/>
      <c r="F84" s="29">
        <f>I67</f>
        <v>25.75</v>
      </c>
      <c r="G84" s="30">
        <f t="shared" ref="G84:G86" si="3">F84/F$80</f>
        <v>0.12689193945793736</v>
      </c>
      <c r="H84" s="188">
        <f>H80</f>
        <v>0.29569999999999996</v>
      </c>
      <c r="I84" s="28">
        <f t="shared" si="2"/>
        <v>0.16441388595564946</v>
      </c>
      <c r="J84" s="239">
        <v>0</v>
      </c>
      <c r="M84" s="286">
        <f t="shared" ref="M84:M90" si="4">IF($J84=0,$I84,0)</f>
        <v>0.16441388595564946</v>
      </c>
      <c r="N84" s="286">
        <f t="shared" ref="N84:N90" si="5">IF($J84=1,$I84,0)</f>
        <v>0</v>
      </c>
      <c r="O84" s="286">
        <f t="shared" ref="O84:O90" si="6">IF($J84=2,$I84,0)</f>
        <v>0</v>
      </c>
      <c r="P84" s="286">
        <f t="shared" ref="P84:P90" si="7">IF($J84=3,$I84,0)</f>
        <v>0</v>
      </c>
    </row>
    <row r="85" spans="1:16" x14ac:dyDescent="0.45">
      <c r="A85" s="187" t="s">
        <v>122</v>
      </c>
      <c r="B85" s="8"/>
      <c r="C85" s="8"/>
      <c r="D85" s="8"/>
      <c r="E85" s="8"/>
      <c r="F85" s="29">
        <f>I70</f>
        <v>13.5</v>
      </c>
      <c r="G85" s="30">
        <f t="shared" si="3"/>
        <v>6.6525871172122511E-2</v>
      </c>
      <c r="H85" s="188">
        <f>H80</f>
        <v>0.29569999999999996</v>
      </c>
      <c r="I85" s="28">
        <f t="shared" si="2"/>
        <v>8.619757127771914E-2</v>
      </c>
      <c r="J85" s="239">
        <v>0</v>
      </c>
      <c r="M85" s="286">
        <f t="shared" si="4"/>
        <v>8.619757127771914E-2</v>
      </c>
      <c r="N85" s="286">
        <f t="shared" si="5"/>
        <v>0</v>
      </c>
      <c r="O85" s="286">
        <f t="shared" si="6"/>
        <v>0</v>
      </c>
      <c r="P85" s="286">
        <f t="shared" si="7"/>
        <v>0</v>
      </c>
    </row>
    <row r="86" spans="1:16" x14ac:dyDescent="0.45">
      <c r="A86" s="187" t="s">
        <v>153</v>
      </c>
      <c r="B86" s="8"/>
      <c r="C86" s="8"/>
      <c r="D86" s="8"/>
      <c r="E86" s="8"/>
      <c r="F86" s="29">
        <f>I74</f>
        <v>7.5</v>
      </c>
      <c r="G86" s="30">
        <f t="shared" si="3"/>
        <v>3.6958817317845838E-2</v>
      </c>
      <c r="H86" s="188">
        <f>H80</f>
        <v>0.29569999999999996</v>
      </c>
      <c r="I86" s="28">
        <f t="shared" si="2"/>
        <v>4.7887539598732855E-2</v>
      </c>
      <c r="J86" s="239">
        <v>0</v>
      </c>
      <c r="M86" s="286">
        <f t="shared" si="4"/>
        <v>4.7887539598732855E-2</v>
      </c>
      <c r="N86" s="286">
        <f t="shared" si="5"/>
        <v>0</v>
      </c>
      <c r="O86" s="286">
        <f t="shared" si="6"/>
        <v>0</v>
      </c>
      <c r="P86" s="286">
        <f t="shared" si="7"/>
        <v>0</v>
      </c>
    </row>
    <row r="87" spans="1:16" x14ac:dyDescent="0.45">
      <c r="A87" s="194" t="s">
        <v>123</v>
      </c>
      <c r="B87" s="8"/>
      <c r="C87" s="8"/>
      <c r="D87" s="8"/>
      <c r="E87" s="8"/>
      <c r="F87" s="29"/>
      <c r="G87" s="30"/>
      <c r="H87" s="188"/>
      <c r="I87" s="28"/>
      <c r="J87" s="240"/>
      <c r="M87" s="286">
        <f t="shared" si="4"/>
        <v>0</v>
      </c>
      <c r="N87" s="286">
        <f t="shared" si="5"/>
        <v>0</v>
      </c>
      <c r="O87" s="286">
        <f t="shared" si="6"/>
        <v>0</v>
      </c>
      <c r="P87" s="286">
        <f t="shared" si="7"/>
        <v>0</v>
      </c>
    </row>
    <row r="88" spans="1:16" x14ac:dyDescent="0.45">
      <c r="A88" s="187" t="s">
        <v>124</v>
      </c>
      <c r="B88" s="8"/>
      <c r="C88" s="8"/>
      <c r="D88" s="722">
        <v>4.33</v>
      </c>
      <c r="E88" s="722"/>
      <c r="F88" s="33">
        <f>D88*5</f>
        <v>21.65</v>
      </c>
      <c r="G88" s="30">
        <f>F88/F$80</f>
        <v>0.10668778599084831</v>
      </c>
      <c r="H88" s="188">
        <f>H57</f>
        <v>0.29069999999999996</v>
      </c>
      <c r="I88" s="28">
        <f t="shared" si="2"/>
        <v>0.13770192537838791</v>
      </c>
      <c r="J88" s="239">
        <v>3</v>
      </c>
      <c r="M88" s="286">
        <f t="shared" si="4"/>
        <v>0</v>
      </c>
      <c r="N88" s="286">
        <f t="shared" si="5"/>
        <v>0</v>
      </c>
      <c r="O88" s="286">
        <f t="shared" si="6"/>
        <v>0</v>
      </c>
      <c r="P88" s="286">
        <f t="shared" si="7"/>
        <v>0.13770192537838791</v>
      </c>
    </row>
    <row r="89" spans="1:16" x14ac:dyDescent="0.45">
      <c r="A89" s="187" t="s">
        <v>125</v>
      </c>
      <c r="B89" s="8"/>
      <c r="C89" s="8"/>
      <c r="D89" s="722">
        <v>4.33</v>
      </c>
      <c r="E89" s="722"/>
      <c r="F89" s="33">
        <f>D89*5</f>
        <v>21.65</v>
      </c>
      <c r="G89" s="30">
        <f>F89/F$80</f>
        <v>0.10668778599084831</v>
      </c>
      <c r="H89" s="188">
        <f>H57</f>
        <v>0.29069999999999996</v>
      </c>
      <c r="I89" s="28">
        <f t="shared" si="2"/>
        <v>0.13770192537838791</v>
      </c>
      <c r="J89" s="239">
        <v>3</v>
      </c>
      <c r="M89" s="286">
        <f t="shared" si="4"/>
        <v>0</v>
      </c>
      <c r="N89" s="286">
        <f t="shared" si="5"/>
        <v>0</v>
      </c>
      <c r="O89" s="286">
        <f t="shared" si="6"/>
        <v>0</v>
      </c>
      <c r="P89" s="286">
        <f t="shared" si="7"/>
        <v>0.13770192537838791</v>
      </c>
    </row>
    <row r="90" spans="1:16" x14ac:dyDescent="0.45">
      <c r="A90" s="20" t="s">
        <v>126</v>
      </c>
      <c r="B90" s="182"/>
      <c r="C90" s="182"/>
      <c r="D90" s="182"/>
      <c r="E90" s="12"/>
      <c r="F90" s="12"/>
      <c r="G90" s="12"/>
      <c r="H90" s="198"/>
      <c r="I90" s="323">
        <v>0.02</v>
      </c>
      <c r="J90" s="322">
        <v>0</v>
      </c>
      <c r="M90" s="286">
        <f t="shared" si="4"/>
        <v>0.02</v>
      </c>
      <c r="N90" s="286">
        <f t="shared" si="5"/>
        <v>0</v>
      </c>
      <c r="O90" s="286">
        <f t="shared" si="6"/>
        <v>0</v>
      </c>
      <c r="P90" s="286">
        <f t="shared" si="7"/>
        <v>0</v>
      </c>
    </row>
    <row r="91" spans="1:16" x14ac:dyDescent="0.45">
      <c r="A91" s="15" t="s">
        <v>22</v>
      </c>
      <c r="B91" s="16"/>
      <c r="C91" s="16"/>
      <c r="D91" s="16"/>
      <c r="E91" s="16"/>
      <c r="F91" s="16"/>
      <c r="G91" s="16"/>
      <c r="H91" s="196"/>
      <c r="I91" s="28">
        <f>SUM(I80:I90)</f>
        <v>1.9612061210841256</v>
      </c>
      <c r="J91" s="238"/>
      <c r="M91" s="286">
        <f>SUM(M83:M90)</f>
        <v>0.39010227032734968</v>
      </c>
      <c r="N91" s="286">
        <f t="shared" ref="N91:P91" si="8">SUM(N83:N90)</f>
        <v>0</v>
      </c>
      <c r="O91" s="286">
        <f t="shared" si="8"/>
        <v>0</v>
      </c>
      <c r="P91" s="286">
        <f t="shared" si="8"/>
        <v>0.27540385075677581</v>
      </c>
    </row>
    <row r="92" spans="1:16" x14ac:dyDescent="0.45">
      <c r="A92" s="20" t="s">
        <v>23</v>
      </c>
      <c r="B92" s="198"/>
      <c r="C92" s="198"/>
      <c r="D92" s="198"/>
      <c r="E92" s="198"/>
      <c r="F92" s="198"/>
      <c r="G92" s="198"/>
      <c r="H92" s="198"/>
      <c r="I92" s="274">
        <f>-G80</f>
        <v>-1</v>
      </c>
      <c r="J92" s="235"/>
      <c r="M92" s="286"/>
      <c r="N92" s="286"/>
      <c r="O92" s="286"/>
      <c r="P92" s="286"/>
    </row>
    <row r="93" spans="1:16" x14ac:dyDescent="0.45">
      <c r="A93" s="223" t="s">
        <v>141</v>
      </c>
      <c r="B93" s="221"/>
      <c r="C93" s="221"/>
      <c r="D93" s="221"/>
      <c r="E93" s="4"/>
      <c r="F93" s="4"/>
      <c r="G93" s="4"/>
      <c r="H93" s="35"/>
      <c r="I93" s="31">
        <f>SUM(I91:I92)</f>
        <v>0.96120612108412562</v>
      </c>
      <c r="J93" s="235"/>
      <c r="M93" s="286"/>
      <c r="N93" s="286"/>
      <c r="O93" s="286"/>
      <c r="P93" s="286"/>
    </row>
    <row r="94" spans="1:16" x14ac:dyDescent="0.45">
      <c r="A94" s="220" t="s">
        <v>127</v>
      </c>
      <c r="B94" s="221"/>
      <c r="C94" s="221"/>
      <c r="D94" s="221"/>
      <c r="E94" s="4"/>
      <c r="F94" s="4"/>
      <c r="G94" s="4"/>
      <c r="H94" s="35"/>
      <c r="I94" s="31">
        <f>H80</f>
        <v>0.29569999999999996</v>
      </c>
      <c r="J94" s="236"/>
      <c r="M94" s="286"/>
      <c r="N94" s="286"/>
      <c r="O94" s="286"/>
      <c r="P94" s="286"/>
    </row>
    <row r="95" spans="1:16" x14ac:dyDescent="0.45">
      <c r="A95" s="3" t="s">
        <v>128</v>
      </c>
      <c r="B95" s="180"/>
      <c r="C95" s="180"/>
      <c r="D95" s="180"/>
      <c r="E95" s="180"/>
      <c r="F95" s="180"/>
      <c r="G95" s="180"/>
      <c r="H95" s="35"/>
      <c r="I95" s="222">
        <f>I93-I94</f>
        <v>0.66550612108412566</v>
      </c>
      <c r="J95" s="237"/>
      <c r="M95" s="286"/>
      <c r="N95" s="286"/>
      <c r="O95" s="286"/>
      <c r="P95" s="286"/>
    </row>
    <row r="96" spans="1:16" x14ac:dyDescent="0.45">
      <c r="M96" s="286"/>
      <c r="N96" s="286"/>
      <c r="O96" s="286"/>
      <c r="P96" s="286"/>
    </row>
    <row r="97" spans="1:16" x14ac:dyDescent="0.45">
      <c r="A97" s="727" t="s">
        <v>134</v>
      </c>
      <c r="B97" s="728"/>
      <c r="C97" s="728"/>
      <c r="D97" s="728"/>
      <c r="E97" s="728"/>
      <c r="F97" s="728"/>
      <c r="G97" s="728"/>
      <c r="H97" s="728"/>
      <c r="I97" s="729" t="s">
        <v>145</v>
      </c>
      <c r="M97" s="286"/>
      <c r="N97" s="286"/>
      <c r="O97" s="286"/>
      <c r="P97" s="286"/>
    </row>
    <row r="98" spans="1:16" x14ac:dyDescent="0.45">
      <c r="A98" s="732" t="s">
        <v>135</v>
      </c>
      <c r="B98" s="733"/>
      <c r="C98" s="733"/>
      <c r="D98" s="733"/>
      <c r="E98" s="733"/>
      <c r="F98" s="733"/>
      <c r="G98" s="733"/>
      <c r="H98" s="733"/>
      <c r="I98" s="730"/>
      <c r="M98" s="286"/>
      <c r="N98" s="286"/>
      <c r="O98" s="286"/>
      <c r="P98" s="286"/>
    </row>
    <row r="99" spans="1:16" x14ac:dyDescent="0.45">
      <c r="A99" s="734"/>
      <c r="B99" s="735"/>
      <c r="C99" s="735"/>
      <c r="D99" s="735"/>
      <c r="E99" s="735"/>
      <c r="F99" s="735"/>
      <c r="G99" s="735"/>
      <c r="H99" s="735"/>
      <c r="I99" s="731"/>
      <c r="M99" s="286"/>
      <c r="N99" s="286"/>
      <c r="O99" s="286"/>
      <c r="P99" s="286"/>
    </row>
    <row r="100" spans="1:16" x14ac:dyDescent="0.45">
      <c r="A100" s="241" t="s">
        <v>130</v>
      </c>
      <c r="B100" s="242"/>
      <c r="C100" s="196"/>
      <c r="D100" s="196"/>
      <c r="E100" s="196"/>
      <c r="F100" s="196"/>
      <c r="G100" s="196"/>
      <c r="H100" s="196"/>
      <c r="I100" s="243">
        <f>M91</f>
        <v>0.39010227032734968</v>
      </c>
      <c r="M100" s="286"/>
      <c r="N100" s="286"/>
      <c r="O100" s="286"/>
      <c r="P100" s="286"/>
    </row>
    <row r="101" spans="1:16" x14ac:dyDescent="0.45">
      <c r="A101" s="244" t="s">
        <v>131</v>
      </c>
      <c r="B101" s="207"/>
      <c r="I101" s="245">
        <f>N91</f>
        <v>0</v>
      </c>
      <c r="M101" s="286"/>
      <c r="N101" s="286"/>
      <c r="O101" s="286"/>
      <c r="P101" s="286"/>
    </row>
    <row r="102" spans="1:16" x14ac:dyDescent="0.45">
      <c r="A102" s="244" t="s">
        <v>132</v>
      </c>
      <c r="B102" s="207"/>
      <c r="I102" s="245">
        <f>O91</f>
        <v>0</v>
      </c>
      <c r="M102" s="286"/>
      <c r="N102" s="286"/>
      <c r="O102" s="286"/>
      <c r="P102" s="286"/>
    </row>
    <row r="103" spans="1:16" x14ac:dyDescent="0.45">
      <c r="A103" s="195" t="s">
        <v>218</v>
      </c>
      <c r="B103" s="246"/>
      <c r="C103" s="198"/>
      <c r="D103" s="198"/>
      <c r="E103" s="198"/>
      <c r="F103" s="198"/>
      <c r="G103" s="198"/>
      <c r="H103" s="198"/>
      <c r="I103" s="247">
        <f>P91</f>
        <v>0.27540385075677581</v>
      </c>
      <c r="M103" s="286"/>
      <c r="N103" s="286"/>
      <c r="O103" s="286"/>
      <c r="P103" s="286"/>
    </row>
    <row r="104" spans="1:16" x14ac:dyDescent="0.45">
      <c r="A104" s="248" t="s">
        <v>146</v>
      </c>
      <c r="B104" s="249"/>
      <c r="C104" s="250"/>
      <c r="D104" s="250"/>
      <c r="E104" s="250"/>
      <c r="F104" s="250"/>
      <c r="G104" s="250"/>
      <c r="H104" s="250"/>
      <c r="I104" s="251">
        <f>SUM(I100:I103)</f>
        <v>0.66550612108412555</v>
      </c>
      <c r="M104" s="286"/>
      <c r="N104" s="286"/>
      <c r="O104" s="286"/>
      <c r="P104" s="286"/>
    </row>
    <row r="105" spans="1:16" x14ac:dyDescent="0.45">
      <c r="A105" s="723"/>
      <c r="B105" s="723"/>
      <c r="C105" s="723"/>
      <c r="D105" s="723"/>
      <c r="E105" s="723"/>
      <c r="F105" s="723"/>
      <c r="G105" s="723"/>
      <c r="H105" s="723"/>
      <c r="I105" s="723"/>
      <c r="M105" s="286"/>
      <c r="N105" s="286"/>
      <c r="O105" s="286"/>
      <c r="P105" s="286"/>
    </row>
    <row r="106" spans="1:16" x14ac:dyDescent="0.45">
      <c r="A106" s="691" t="s">
        <v>140</v>
      </c>
      <c r="B106" s="692"/>
      <c r="C106" s="692"/>
      <c r="D106" s="692"/>
      <c r="E106" s="692"/>
      <c r="F106" s="692"/>
      <c r="G106" s="692"/>
      <c r="H106" s="692"/>
      <c r="I106" s="693"/>
      <c r="M106" s="286"/>
      <c r="N106" s="286"/>
      <c r="O106" s="286"/>
      <c r="P106" s="286"/>
    </row>
    <row r="107" spans="1:16" x14ac:dyDescent="0.45">
      <c r="A107" s="36" t="s">
        <v>24</v>
      </c>
      <c r="B107" s="37"/>
      <c r="C107" s="37"/>
      <c r="D107" s="37"/>
      <c r="E107" s="37"/>
      <c r="F107" s="37"/>
      <c r="G107" s="35"/>
      <c r="H107" s="37"/>
      <c r="I107" s="38"/>
      <c r="M107" s="286"/>
      <c r="N107" s="286"/>
      <c r="O107" s="286"/>
      <c r="P107" s="286"/>
    </row>
    <row r="108" spans="1:16" x14ac:dyDescent="0.45">
      <c r="A108" s="39" t="s">
        <v>25</v>
      </c>
      <c r="B108" s="40"/>
      <c r="C108" s="232">
        <v>38.5</v>
      </c>
      <c r="D108" s="41" t="s">
        <v>26</v>
      </c>
      <c r="E108" s="40" t="s">
        <v>258</v>
      </c>
      <c r="F108" s="40"/>
      <c r="G108" s="196"/>
      <c r="H108" s="230">
        <v>10</v>
      </c>
      <c r="I108" s="41"/>
      <c r="M108" s="286"/>
      <c r="N108" s="286"/>
      <c r="O108" s="286"/>
      <c r="P108" s="286"/>
    </row>
    <row r="109" spans="1:16" x14ac:dyDescent="0.45">
      <c r="A109" s="165" t="s">
        <v>28</v>
      </c>
      <c r="B109"/>
      <c r="C109" s="324">
        <v>39.5</v>
      </c>
      <c r="D109" s="197" t="s">
        <v>26</v>
      </c>
      <c r="E109" t="s">
        <v>129</v>
      </c>
      <c r="F109"/>
      <c r="H109" s="278">
        <v>12</v>
      </c>
      <c r="I109" s="197"/>
      <c r="M109" s="286"/>
      <c r="N109" s="286"/>
      <c r="O109" s="286"/>
      <c r="P109" s="286"/>
    </row>
    <row r="110" spans="1:16" x14ac:dyDescent="0.45">
      <c r="A110" s="165"/>
      <c r="B110"/>
      <c r="C110" s="324"/>
      <c r="D110" s="197"/>
      <c r="E110" t="s">
        <v>259</v>
      </c>
      <c r="F110"/>
      <c r="H110" s="278">
        <v>0.18</v>
      </c>
      <c r="I110" s="197"/>
      <c r="M110" s="286"/>
      <c r="N110" s="286"/>
      <c r="O110" s="286"/>
      <c r="P110" s="286"/>
    </row>
    <row r="111" spans="1:16" x14ac:dyDescent="0.45">
      <c r="A111" s="42"/>
      <c r="B111" s="43"/>
      <c r="C111" s="43"/>
      <c r="D111" s="44"/>
      <c r="E111" s="43" t="s">
        <v>136</v>
      </c>
      <c r="F111" s="43"/>
      <c r="G111" s="198"/>
      <c r="H111" s="45">
        <f>H109-H110</f>
        <v>11.82</v>
      </c>
      <c r="I111" s="44"/>
      <c r="M111" s="286"/>
      <c r="N111" s="286"/>
      <c r="O111" s="286"/>
      <c r="P111" s="286"/>
    </row>
    <row r="112" spans="1:16" x14ac:dyDescent="0.45">
      <c r="A112" s="42" t="s">
        <v>29</v>
      </c>
      <c r="B112" s="43"/>
      <c r="C112" s="46">
        <f>C108/C109</f>
        <v>0.97468354430379744</v>
      </c>
      <c r="D112" s="44"/>
      <c r="E112" s="43" t="s">
        <v>137</v>
      </c>
      <c r="F112" s="43"/>
      <c r="G112" s="198"/>
      <c r="H112" s="46">
        <f>H111/H109</f>
        <v>0.98499999999999999</v>
      </c>
      <c r="I112" s="44"/>
      <c r="M112" s="286"/>
      <c r="N112" s="286"/>
      <c r="O112" s="286"/>
      <c r="P112" s="286"/>
    </row>
    <row r="113" spans="1:16" x14ac:dyDescent="0.45">
      <c r="A113"/>
      <c r="B113"/>
      <c r="C113"/>
      <c r="D113"/>
      <c r="E113"/>
      <c r="F113"/>
      <c r="G113"/>
      <c r="H113"/>
      <c r="M113" s="286"/>
      <c r="N113" s="286"/>
      <c r="O113" s="286"/>
      <c r="P113" s="286"/>
    </row>
    <row r="114" spans="1:16" x14ac:dyDescent="0.45">
      <c r="A114" s="653"/>
      <c r="B114" s="654"/>
      <c r="C114" s="655"/>
      <c r="D114" s="48"/>
      <c r="E114" s="47" t="s">
        <v>31</v>
      </c>
      <c r="F114" s="47" t="s">
        <v>32</v>
      </c>
      <c r="G114" s="47" t="s">
        <v>33</v>
      </c>
      <c r="H114" s="47" t="s">
        <v>34</v>
      </c>
      <c r="I114" s="48" t="s">
        <v>22</v>
      </c>
      <c r="M114" s="286"/>
      <c r="N114" s="286"/>
      <c r="O114" s="286"/>
      <c r="P114" s="286"/>
    </row>
    <row r="115" spans="1:16" x14ac:dyDescent="0.45">
      <c r="A115" s="633" t="s">
        <v>139</v>
      </c>
      <c r="B115" s="634"/>
      <c r="C115" s="634"/>
      <c r="D115" s="635"/>
      <c r="E115" s="49">
        <f>I100</f>
        <v>0.39010227032734968</v>
      </c>
      <c r="F115" s="49">
        <f>I101</f>
        <v>0</v>
      </c>
      <c r="G115" s="49">
        <f>I102</f>
        <v>0</v>
      </c>
      <c r="H115" s="49">
        <f>I103</f>
        <v>0.27540385075677581</v>
      </c>
      <c r="I115" s="50">
        <f>SUM(E115:H115)</f>
        <v>0.66550612108412555</v>
      </c>
      <c r="M115" s="286"/>
      <c r="N115" s="286"/>
      <c r="O115" s="286"/>
      <c r="P115" s="286"/>
    </row>
    <row r="116" spans="1:16" x14ac:dyDescent="0.45">
      <c r="A116" s="204" t="s">
        <v>36</v>
      </c>
      <c r="B116" s="205"/>
      <c r="C116" s="205"/>
      <c r="D116" s="206"/>
      <c r="E116" s="51"/>
      <c r="F116" s="52">
        <f>C112</f>
        <v>0.97468354430379744</v>
      </c>
      <c r="G116" s="51"/>
      <c r="H116" s="52">
        <f>C112</f>
        <v>0.97468354430379744</v>
      </c>
      <c r="I116" s="51"/>
      <c r="M116" s="286"/>
      <c r="N116" s="286"/>
      <c r="O116" s="286"/>
      <c r="P116" s="286"/>
    </row>
    <row r="117" spans="1:16" ht="14.65" thickBot="1" x14ac:dyDescent="0.5">
      <c r="A117" s="697" t="s">
        <v>162</v>
      </c>
      <c r="B117" s="698"/>
      <c r="C117" s="698"/>
      <c r="D117" s="699"/>
      <c r="E117" s="53"/>
      <c r="F117" s="53"/>
      <c r="G117" s="54">
        <f>H112</f>
        <v>0.98499999999999999</v>
      </c>
      <c r="H117" s="54">
        <f>H112</f>
        <v>0.98499999999999999</v>
      </c>
      <c r="I117" s="53"/>
      <c r="M117" s="286"/>
      <c r="N117" s="286"/>
      <c r="O117" s="286"/>
      <c r="P117" s="286"/>
    </row>
    <row r="118" spans="1:16" x14ac:dyDescent="0.45">
      <c r="A118" s="700" t="s">
        <v>38</v>
      </c>
      <c r="B118" s="701"/>
      <c r="C118" s="701"/>
      <c r="D118" s="702"/>
      <c r="E118" s="55">
        <f>E115</f>
        <v>0.39010227032734968</v>
      </c>
      <c r="F118" s="55">
        <f>F115*F116</f>
        <v>0</v>
      </c>
      <c r="G118" s="55">
        <f>G115*G117</f>
        <v>0</v>
      </c>
      <c r="H118" s="55">
        <f>H115*H116*H117</f>
        <v>0.26440512734997035</v>
      </c>
      <c r="I118" s="56">
        <f>SUM(E118:H118)</f>
        <v>0.65450739767732002</v>
      </c>
      <c r="M118" s="286"/>
      <c r="N118" s="286"/>
      <c r="O118" s="286"/>
      <c r="P118" s="286"/>
    </row>
    <row r="119" spans="1:16" ht="15.75" x14ac:dyDescent="0.5">
      <c r="A119" s="199" t="s">
        <v>39</v>
      </c>
      <c r="B119" s="200"/>
      <c r="C119" s="200"/>
      <c r="D119" s="200"/>
      <c r="E119" s="201"/>
      <c r="F119" s="202"/>
      <c r="G119" s="201"/>
      <c r="H119" s="201"/>
      <c r="I119" s="203">
        <f>SUM(I118:I118)</f>
        <v>0.65450739767732002</v>
      </c>
      <c r="M119" s="286"/>
      <c r="N119" s="286"/>
      <c r="O119" s="286"/>
      <c r="P119" s="286"/>
    </row>
    <row r="120" spans="1:16" x14ac:dyDescent="0.45">
      <c r="A120" s="723"/>
      <c r="B120" s="723"/>
      <c r="C120" s="723"/>
      <c r="D120" s="723"/>
      <c r="E120" s="723"/>
      <c r="F120" s="723"/>
      <c r="G120" s="723"/>
      <c r="H120" s="723"/>
      <c r="I120" s="723"/>
      <c r="M120" s="286"/>
      <c r="N120" s="286"/>
      <c r="O120" s="286"/>
      <c r="P120" s="286"/>
    </row>
    <row r="121" spans="1:16" x14ac:dyDescent="0.45">
      <c r="A121" s="673" t="s">
        <v>203</v>
      </c>
      <c r="B121" s="674"/>
      <c r="C121" s="674"/>
      <c r="D121" s="674"/>
      <c r="E121" s="674"/>
      <c r="F121" s="674"/>
      <c r="G121" s="674"/>
      <c r="H121" s="674"/>
      <c r="I121" s="675"/>
      <c r="M121" s="286"/>
      <c r="N121" s="286"/>
      <c r="O121" s="286"/>
      <c r="P121" s="286"/>
    </row>
    <row r="122" spans="1:16" x14ac:dyDescent="0.45">
      <c r="A122" s="676"/>
      <c r="B122" s="677"/>
      <c r="C122" s="677"/>
      <c r="D122" s="677"/>
      <c r="E122" s="677"/>
      <c r="F122" s="677"/>
      <c r="G122" s="677"/>
      <c r="H122" s="677"/>
      <c r="I122" s="678"/>
      <c r="M122" s="286"/>
      <c r="N122" s="286"/>
      <c r="O122" s="286"/>
      <c r="P122" s="286"/>
    </row>
    <row r="123" spans="1:16" x14ac:dyDescent="0.45">
      <c r="A123" s="676"/>
      <c r="B123" s="677"/>
      <c r="C123" s="677"/>
      <c r="D123" s="677"/>
      <c r="E123" s="677"/>
      <c r="F123" s="677"/>
      <c r="G123" s="677"/>
      <c r="H123" s="677"/>
      <c r="I123" s="678"/>
      <c r="M123" s="286"/>
      <c r="N123" s="286"/>
      <c r="O123" s="286"/>
      <c r="P123" s="286"/>
    </row>
    <row r="124" spans="1:16" x14ac:dyDescent="0.45">
      <c r="A124" s="676"/>
      <c r="B124" s="677"/>
      <c r="C124" s="677"/>
      <c r="D124" s="677"/>
      <c r="E124" s="677"/>
      <c r="F124" s="677"/>
      <c r="G124" s="677"/>
      <c r="H124" s="677"/>
      <c r="I124" s="678"/>
      <c r="M124" s="286"/>
      <c r="N124" s="286"/>
      <c r="O124" s="286"/>
      <c r="P124" s="286"/>
    </row>
    <row r="125" spans="1:16" x14ac:dyDescent="0.45">
      <c r="A125" s="676"/>
      <c r="B125" s="677"/>
      <c r="C125" s="677"/>
      <c r="D125" s="677"/>
      <c r="E125" s="677"/>
      <c r="F125" s="677"/>
      <c r="G125" s="677"/>
      <c r="H125" s="677"/>
      <c r="I125" s="678"/>
      <c r="M125" s="286"/>
      <c r="N125" s="286"/>
      <c r="O125" s="286"/>
      <c r="P125" s="286"/>
    </row>
    <row r="126" spans="1:16" x14ac:dyDescent="0.45">
      <c r="A126" s="676"/>
      <c r="B126" s="677"/>
      <c r="C126" s="677"/>
      <c r="D126" s="677"/>
      <c r="E126" s="677"/>
      <c r="F126" s="677"/>
      <c r="G126" s="677"/>
      <c r="H126" s="677"/>
      <c r="I126" s="678"/>
      <c r="M126" s="286"/>
      <c r="N126" s="286"/>
      <c r="O126" s="286"/>
      <c r="P126" s="286"/>
    </row>
    <row r="127" spans="1:16" x14ac:dyDescent="0.45">
      <c r="A127" s="676"/>
      <c r="B127" s="677"/>
      <c r="C127" s="677"/>
      <c r="D127" s="677"/>
      <c r="E127" s="677"/>
      <c r="F127" s="677"/>
      <c r="G127" s="677"/>
      <c r="H127" s="677"/>
      <c r="I127" s="678"/>
      <c r="M127" s="286"/>
      <c r="N127" s="286"/>
      <c r="O127" s="286"/>
      <c r="P127" s="286"/>
    </row>
    <row r="128" spans="1:16" x14ac:dyDescent="0.45">
      <c r="A128" s="676"/>
      <c r="B128" s="677"/>
      <c r="C128" s="677"/>
      <c r="D128" s="677"/>
      <c r="E128" s="677"/>
      <c r="F128" s="677"/>
      <c r="G128" s="677"/>
      <c r="H128" s="677"/>
      <c r="I128" s="678"/>
    </row>
    <row r="129" spans="1:10" ht="18" x14ac:dyDescent="0.55000000000000004">
      <c r="A129" s="533" t="s">
        <v>202</v>
      </c>
      <c r="B129" s="714"/>
      <c r="C129" s="714"/>
      <c r="D129" s="714"/>
      <c r="E129" s="714"/>
      <c r="F129" s="714"/>
      <c r="G129" s="714"/>
      <c r="H129" s="714"/>
      <c r="I129" s="715"/>
    </row>
    <row r="132" spans="1:10" x14ac:dyDescent="0.45">
      <c r="A132"/>
      <c r="B132"/>
      <c r="C132"/>
      <c r="D132"/>
      <c r="E132"/>
      <c r="F132"/>
      <c r="G132"/>
      <c r="H132"/>
      <c r="I132"/>
      <c r="J132"/>
    </row>
    <row r="133" spans="1:10" x14ac:dyDescent="0.45">
      <c r="A133" s="40"/>
      <c r="B133" s="40"/>
      <c r="C133" s="40"/>
      <c r="D133" s="40"/>
      <c r="E133" s="40"/>
      <c r="F133" s="509" t="s">
        <v>282</v>
      </c>
      <c r="G133" s="509"/>
      <c r="H133" s="509"/>
      <c r="I133" s="509"/>
      <c r="J133" s="510"/>
    </row>
    <row r="134" spans="1:10" x14ac:dyDescent="0.45">
      <c r="A134"/>
      <c r="B134"/>
      <c r="C134"/>
      <c r="D134"/>
      <c r="E134"/>
      <c r="F134" s="511"/>
      <c r="G134" s="511"/>
      <c r="H134" s="511"/>
      <c r="I134" s="511"/>
      <c r="J134" s="512"/>
    </row>
    <row r="135" spans="1:10" x14ac:dyDescent="0.45">
      <c r="A135"/>
      <c r="B135"/>
      <c r="C135"/>
      <c r="D135"/>
      <c r="E135"/>
      <c r="F135" s="511"/>
      <c r="G135" s="511"/>
      <c r="H135" s="511"/>
      <c r="I135" s="511"/>
      <c r="J135" s="512"/>
    </row>
    <row r="136" spans="1:10" x14ac:dyDescent="0.45">
      <c r="A136"/>
      <c r="B136"/>
      <c r="C136"/>
      <c r="D136"/>
      <c r="E136"/>
      <c r="F136"/>
      <c r="G136"/>
      <c r="H136"/>
      <c r="I136"/>
      <c r="J136" s="197"/>
    </row>
    <row r="137" spans="1:10" x14ac:dyDescent="0.45">
      <c r="A137"/>
      <c r="B137"/>
      <c r="C137"/>
      <c r="D137"/>
      <c r="E137"/>
      <c r="F137" s="511" t="s">
        <v>283</v>
      </c>
      <c r="G137" s="511"/>
      <c r="H137" s="511"/>
      <c r="I137" s="511"/>
      <c r="J137" s="512"/>
    </row>
    <row r="138" spans="1:10" x14ac:dyDescent="0.45">
      <c r="A138"/>
      <c r="B138"/>
      <c r="C138"/>
      <c r="D138"/>
      <c r="E138"/>
      <c r="F138" s="511"/>
      <c r="G138" s="511"/>
      <c r="H138" s="511"/>
      <c r="I138" s="511"/>
      <c r="J138" s="512"/>
    </row>
    <row r="139" spans="1:10" x14ac:dyDescent="0.45">
      <c r="A139"/>
      <c r="B139"/>
      <c r="C139"/>
      <c r="D139"/>
      <c r="E139"/>
      <c r="F139" s="511"/>
      <c r="G139" s="511"/>
      <c r="H139" s="511"/>
      <c r="I139" s="511"/>
      <c r="J139" s="512"/>
    </row>
    <row r="140" spans="1:10" x14ac:dyDescent="0.45">
      <c r="A140"/>
      <c r="B140"/>
      <c r="C140"/>
      <c r="D140"/>
      <c r="E140"/>
      <c r="F140"/>
      <c r="G140"/>
      <c r="H140"/>
      <c r="I140"/>
      <c r="J140" s="197"/>
    </row>
    <row r="141" spans="1:10" x14ac:dyDescent="0.45">
      <c r="A141"/>
      <c r="B141"/>
      <c r="C141"/>
      <c r="D141"/>
      <c r="E141"/>
      <c r="F141" s="511" t="s">
        <v>284</v>
      </c>
      <c r="G141" s="511"/>
      <c r="H141" s="511"/>
      <c r="I141" s="511"/>
      <c r="J141" s="512"/>
    </row>
    <row r="142" spans="1:10" x14ac:dyDescent="0.45">
      <c r="A142"/>
      <c r="B142"/>
      <c r="C142"/>
      <c r="D142"/>
      <c r="E142"/>
      <c r="F142" s="511"/>
      <c r="G142" s="511"/>
      <c r="H142" s="511"/>
      <c r="I142" s="511"/>
      <c r="J142" s="512"/>
    </row>
    <row r="143" spans="1:10" x14ac:dyDescent="0.45">
      <c r="A143"/>
      <c r="B143"/>
      <c r="C143"/>
      <c r="D143"/>
      <c r="E143"/>
      <c r="F143" s="511"/>
      <c r="G143" s="511"/>
      <c r="H143" s="511"/>
      <c r="I143" s="511"/>
      <c r="J143" s="512"/>
    </row>
    <row r="144" spans="1:10" ht="15.75" x14ac:dyDescent="0.5">
      <c r="A144"/>
      <c r="B144"/>
      <c r="C144"/>
      <c r="D144"/>
      <c r="E144"/>
      <c r="F144" s="513" t="s">
        <v>205</v>
      </c>
      <c r="G144" s="513"/>
      <c r="H144" s="513"/>
      <c r="I144" s="513"/>
      <c r="J144" s="514"/>
    </row>
    <row r="145" spans="1:10" x14ac:dyDescent="0.45">
      <c r="A145"/>
      <c r="B145"/>
      <c r="C145"/>
      <c r="D145"/>
      <c r="E145"/>
      <c r="F145" s="496" t="s">
        <v>200</v>
      </c>
      <c r="G145" s="496"/>
      <c r="H145" s="496"/>
      <c r="I145" s="496"/>
      <c r="J145" s="497"/>
    </row>
    <row r="146" spans="1:10" x14ac:dyDescent="0.45">
      <c r="A146" s="43"/>
      <c r="B146" s="43"/>
      <c r="C146" s="43"/>
      <c r="D146" s="43"/>
      <c r="E146" s="43"/>
      <c r="F146" s="498"/>
      <c r="G146" s="498"/>
      <c r="H146" s="498"/>
      <c r="I146" s="498"/>
      <c r="J146" s="499"/>
    </row>
    <row r="147" spans="1:10" x14ac:dyDescent="0.45">
      <c r="A147"/>
      <c r="B147"/>
      <c r="C147"/>
      <c r="D147"/>
      <c r="E147"/>
      <c r="F147"/>
      <c r="G147"/>
      <c r="H147"/>
      <c r="I147"/>
      <c r="J147"/>
    </row>
  </sheetData>
  <sheetProtection sheet="1" formatColumns="0" selectLockedCells="1"/>
  <mergeCells count="64">
    <mergeCell ref="F144:J144"/>
    <mergeCell ref="F145:J146"/>
    <mergeCell ref="A120:I120"/>
    <mergeCell ref="A121:I128"/>
    <mergeCell ref="A129:I129"/>
    <mergeCell ref="F133:J135"/>
    <mergeCell ref="F137:J139"/>
    <mergeCell ref="F141:J143"/>
    <mergeCell ref="A118:D118"/>
    <mergeCell ref="I70:I71"/>
    <mergeCell ref="A76:I76"/>
    <mergeCell ref="J77:J82"/>
    <mergeCell ref="D88:E88"/>
    <mergeCell ref="D89:E89"/>
    <mergeCell ref="A97:H97"/>
    <mergeCell ref="I97:I99"/>
    <mergeCell ref="A98:H99"/>
    <mergeCell ref="A105:I105"/>
    <mergeCell ref="A106:I106"/>
    <mergeCell ref="A114:C114"/>
    <mergeCell ref="A115:D115"/>
    <mergeCell ref="A117:D117"/>
    <mergeCell ref="A56:G56"/>
    <mergeCell ref="A57:G57"/>
    <mergeCell ref="I65:I66"/>
    <mergeCell ref="D67:E67"/>
    <mergeCell ref="I67:I68"/>
    <mergeCell ref="D68:E68"/>
    <mergeCell ref="A55:G55"/>
    <mergeCell ref="A43:F43"/>
    <mergeCell ref="A44:F44"/>
    <mergeCell ref="A45:F45"/>
    <mergeCell ref="A46:F46"/>
    <mergeCell ref="A47:F47"/>
    <mergeCell ref="A48:F48"/>
    <mergeCell ref="A49:F49"/>
    <mergeCell ref="A50:F50"/>
    <mergeCell ref="A51:F51"/>
    <mergeCell ref="A53:H53"/>
    <mergeCell ref="A54:G54"/>
    <mergeCell ref="A42:F42"/>
    <mergeCell ref="A20:J22"/>
    <mergeCell ref="A23:J25"/>
    <mergeCell ref="A26:J28"/>
    <mergeCell ref="A29:J31"/>
    <mergeCell ref="A32:J33"/>
    <mergeCell ref="A35:J35"/>
    <mergeCell ref="A37:H37"/>
    <mergeCell ref="A38:B38"/>
    <mergeCell ref="A39:F39"/>
    <mergeCell ref="A40:F40"/>
    <mergeCell ref="A41:F41"/>
    <mergeCell ref="A18:J19"/>
    <mergeCell ref="A1:J1"/>
    <mergeCell ref="A2:J2"/>
    <mergeCell ref="A3:J3"/>
    <mergeCell ref="A4:J5"/>
    <mergeCell ref="A8:J8"/>
    <mergeCell ref="A9:J9"/>
    <mergeCell ref="A14:J14"/>
    <mergeCell ref="G15:H15"/>
    <mergeCell ref="I15:J15"/>
    <mergeCell ref="G16:H16"/>
    <mergeCell ref="I16:J16"/>
  </mergeCells>
  <conditionalFormatting sqref="A39:F49">
    <cfRule type="expression" dxfId="22" priority="3">
      <formula>$G39=$F$38</formula>
    </cfRule>
  </conditionalFormatting>
  <conditionalFormatting sqref="A50:F51">
    <cfRule type="expression" dxfId="21" priority="1">
      <formula>$A$56=0</formula>
    </cfRule>
  </conditionalFormatting>
  <conditionalFormatting sqref="A56:G56">
    <cfRule type="expression" dxfId="20" priority="2">
      <formula>$A$56=0</formula>
    </cfRule>
  </conditionalFormatting>
  <dataValidations count="11">
    <dataValidation type="whole" allowBlank="1" showInputMessage="1" showErrorMessage="1" error="KZ kann nur 0, 1, 2 oder 3 sein!" sqref="J90" xr:uid="{3BB7B9BA-D65D-4DB8-93B8-336761288AEA}">
      <formula1>0</formula1>
      <formula2>3</formula2>
    </dataValidation>
    <dataValidation type="decimal" errorStyle="warning" allowBlank="1" showInputMessage="1" showErrorMessage="1" error="Wert erscheint inplausibel!" sqref="H109:H110" xr:uid="{1EF657BF-5B1B-40B1-A626-68520314BA44}">
      <formula1>10</formula1>
      <formula2>20</formula2>
    </dataValidation>
    <dataValidation type="decimal" errorStyle="warning" allowBlank="1" showInputMessage="1" showErrorMessage="1" error="Wert erscheint unplausibel; nur Mehrentgelt wegen Mehrarbeit angeben (K3 Zeile 8)!" sqref="H108" xr:uid="{3151309A-E69E-4FF6-A898-14851C487C27}">
      <formula1>0</formula1>
      <formula2>2</formula2>
    </dataValidation>
    <dataValidation type="decimal" errorStyle="warning" allowBlank="1" showInputMessage="1" showErrorMessage="1" error="Wert ist unplausibel!" sqref="C108:C110" xr:uid="{A6377ADC-9E77-40D1-981E-D894966FB137}">
      <formula1>30</formula1>
      <formula2>50</formula2>
    </dataValidation>
    <dataValidation type="decimal" errorStyle="warning" allowBlank="1" showInputMessage="1" showErrorMessage="1" error="Bitte Eingabe prüfen!" sqref="I90" xr:uid="{F6C9B58A-1C83-4670-A7A8-5F10C573AA45}">
      <formula1>-0.05</formula1>
      <formula2>0.07</formula2>
    </dataValidation>
    <dataValidation type="decimal" errorStyle="warning" allowBlank="1" showInputMessage="1" showErrorMessage="1" error="Wert muss negativ sein; über - 15 Tage ist unplausibel." sqref="H70:H71 H73:H74" xr:uid="{CFA74DFE-19B7-4BFD-B259-70445B0CD93D}">
      <formula1>-15</formula1>
      <formula2>0</formula2>
    </dataValidation>
    <dataValidation type="decimal" errorStyle="warning" allowBlank="1" showInputMessage="1" showErrorMessage="1" error="Bitte Eingabewert prüfen!" sqref="H39:H51" xr:uid="{2CF51770-854C-4E90-A68C-576C6308FBAA}">
      <formula1>0</formula1>
      <formula2>0.2</formula2>
    </dataValidation>
    <dataValidation type="date" operator="greaterThan" allowBlank="1" showInputMessage="1" showErrorMessage="1" sqref="A38:B38" xr:uid="{DAB48A63-66D3-4CB4-8A0A-461161A159DB}">
      <formula1>42005</formula1>
    </dataValidation>
    <dataValidation type="list" showInputMessage="1" showErrorMessage="1" sqref="G39:G51" xr:uid="{B3A4EA53-5EA2-487E-809E-0C22B57165E6}">
      <formula1>$E$38:$F$38</formula1>
    </dataValidation>
    <dataValidation type="decimal" allowBlank="1" showInputMessage="1" showErrorMessage="1" sqref="C67" xr:uid="{60F66272-9F73-4625-A60C-583D47BBF222}">
      <formula1>0</formula1>
      <formula2>1</formula2>
    </dataValidation>
    <dataValidation type="decimal" errorStyle="warning" allowBlank="1" showInputMessage="1" showErrorMessage="1" error="Wert erscheint hoch, bzw darf NICHT größer 0 sein!" sqref="H66" xr:uid="{1791DFC9-C60D-48CD-B57A-62605F18A6FF}">
      <formula1>-15</formula1>
      <formula2>0</formula2>
    </dataValidation>
  </dataValidations>
  <hyperlinks>
    <hyperlink ref="A129" r:id="rId1" xr:uid="{3421431D-793D-4AD9-BE90-4A7A6098F148}"/>
    <hyperlink ref="F145" r:id="rId2" xr:uid="{4C92EF47-BFA1-4783-BF4D-B3D024409E4A}"/>
  </hyperlinks>
  <pageMargins left="0.7" right="0.7" top="0.78740157499999996" bottom="0.78740157499999996" header="0.3" footer="0.3"/>
  <pageSetup paperSize="9" orientation="portrait" r:id="rId3"/>
  <headerFooter>
    <oddFooter>&amp;LSeite &amp;P/&amp;N&amp;C&amp;"-,Fett"Personalnebenkosten&amp;"-,Standard"
Eisen- u Metallverarb. Gew.</oddFooter>
  </headerFooter>
  <rowBreaks count="2" manualBreakCount="2">
    <brk id="59" max="16383" man="1"/>
    <brk id="105" max="16383" man="1"/>
  </rowBreaks>
  <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9</vt:i4>
      </vt:variant>
    </vt:vector>
  </HeadingPairs>
  <TitlesOfParts>
    <vt:vector size="25" baseType="lpstr">
      <vt:lpstr>Lies mich</vt:lpstr>
      <vt:lpstr>DPNK-Stamm</vt:lpstr>
      <vt:lpstr>Übersicht</vt:lpstr>
      <vt:lpstr>Baugewerbe</vt:lpstr>
      <vt:lpstr>Trockenbau_Bauhilfgsgew</vt:lpstr>
      <vt:lpstr>Tapezierer</vt:lpstr>
      <vt:lpstr>Tischler</vt:lpstr>
      <vt:lpstr>Eisen_Metallv_Gew</vt:lpstr>
      <vt:lpstr>Spengler_ohneBUAG</vt:lpstr>
      <vt:lpstr>Spengler_mitBUAG</vt:lpstr>
      <vt:lpstr>Gärtner</vt:lpstr>
      <vt:lpstr>Hafner_Platten_Fliesen</vt:lpstr>
      <vt:lpstr>Maler_ohneBUAG</vt:lpstr>
      <vt:lpstr>Maler_mitBUAG</vt:lpstr>
      <vt:lpstr>Reinigungsgewerbe</vt:lpstr>
      <vt:lpstr>Dachdecker_Wien</vt:lpstr>
      <vt:lpstr>Baugewerbe!Druckbereich</vt:lpstr>
      <vt:lpstr>Eisen_Metallv_Gew!Druckbereich</vt:lpstr>
      <vt:lpstr>Gärtner!Druckbereich</vt:lpstr>
      <vt:lpstr>Maler_ohneBUAG!Druckbereich</vt:lpstr>
      <vt:lpstr>Reinigungsgewerbe!Druckbereich</vt:lpstr>
      <vt:lpstr>Spengler_mitBUAG!Druckbereich</vt:lpstr>
      <vt:lpstr>Spengler_ohneBUAG!Druckbereich</vt:lpstr>
      <vt:lpstr>Tapezierer!Druckbereich</vt:lpstr>
      <vt:lpstr>Tischler!Druckbereich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Umgelegte Lohnnebenkosten Bau</dc:title>
  <dc:creator/>
  <cp:keywords>Lohnnebenkosten, ÖNORM B 2061, K3-Blatt, Praktische Baukalkulation, Mittellohnpreis, Bruttomittellohnpreis</cp:keywords>
  <cp:lastModifiedBy/>
  <dcterms:created xsi:type="dcterms:W3CDTF">2015-06-05T18:19:34Z</dcterms:created>
  <dcterms:modified xsi:type="dcterms:W3CDTF">2026-08-10T17:18:30Z</dcterms:modified>
</cp:coreProperties>
</file>